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<sst xmlns="http://schemas.openxmlformats.org/spreadsheetml/2006/main" count="129" uniqueCount="110">
  <si>
    <t xml:space="preserve">Colerick Test </t>
  </si>
  <si>
    <t>Fazio Test</t>
  </si>
  <si>
    <t xml:space="preserve">55-foot steel piles </t>
  </si>
  <si>
    <t>Diameter of piles (in)</t>
  </si>
  <si>
    <t>Helmet size (in)</t>
  </si>
  <si>
    <t>In-ground depth (ft)</t>
  </si>
  <si>
    <t>Revenue/pile</t>
  </si>
  <si>
    <t xml:space="preserve">45-foot concrete piles </t>
  </si>
  <si>
    <t>Revenue/foot</t>
  </si>
  <si>
    <t>Revenue Total</t>
  </si>
  <si>
    <t xml:space="preserve">Test Results </t>
  </si>
  <si>
    <t xml:space="preserve">Asbestos </t>
  </si>
  <si>
    <t>CMI</t>
  </si>
  <si>
    <t>Test Results</t>
  </si>
  <si>
    <t>Ft/hour while driver was at work (no downtime)</t>
  </si>
  <si>
    <t xml:space="preserve">Ft/hour while driver was at work (no downtime) </t>
  </si>
  <si>
    <t>Piles driver/set of pads</t>
  </si>
  <si>
    <t># of pads/set</t>
  </si>
  <si>
    <t># of sets required</t>
  </si>
  <si>
    <t xml:space="preserve"># of set changes </t>
  </si>
  <si>
    <t>Time required for change per set (min.)</t>
  </si>
  <si>
    <t>Colerick cost per set</t>
  </si>
  <si>
    <t xml:space="preserve">not charged </t>
  </si>
  <si>
    <t>not charged</t>
  </si>
  <si>
    <t>Cost for this job</t>
  </si>
  <si>
    <t>n/a</t>
  </si>
  <si>
    <t xml:space="preserve">                                                       </t>
  </si>
  <si>
    <t>Equivalent cost for CMI pad</t>
  </si>
  <si>
    <t>(reference value)</t>
  </si>
  <si>
    <t>Feet/set</t>
  </si>
  <si>
    <t xml:space="preserve">Asbestos/CMI life ratio </t>
  </si>
  <si>
    <t xml:space="preserve">Asbestos/CMI work efficiency ratio </t>
  </si>
  <si>
    <t xml:space="preserve">Asbestos/CMI downtime efficiency ratio </t>
  </si>
  <si>
    <t xml:space="preserve">Feet/ set ratio (steel vs concrete) </t>
  </si>
  <si>
    <t>Feet/set ratio</t>
  </si>
  <si>
    <t>Total time spent changing sets (minutes)</t>
  </si>
  <si>
    <t>(reduce downtime)</t>
  </si>
  <si>
    <t>Total active driver time (hours)</t>
  </si>
  <si>
    <t>(efficiency)</t>
  </si>
  <si>
    <t>Total active driver time (minutes)</t>
  </si>
  <si>
    <t xml:space="preserve">TOTAL DRIVER TIME </t>
  </si>
  <si>
    <t>(minutes)</t>
  </si>
  <si>
    <t>(hours)</t>
  </si>
  <si>
    <t>(dollars)</t>
  </si>
  <si>
    <t>Time saved using CMI</t>
  </si>
  <si>
    <t>Total Hours</t>
  </si>
  <si>
    <t>Cost for the job (hours*cost for real hour)</t>
  </si>
  <si>
    <t>Savings/foot</t>
  </si>
  <si>
    <t>(range)</t>
  </si>
  <si>
    <t xml:space="preserve">Market </t>
  </si>
  <si>
    <t xml:space="preserve">minimum </t>
  </si>
  <si>
    <t>maximum</t>
  </si>
  <si>
    <t xml:space="preserve">Owned </t>
  </si>
  <si>
    <t>Leased</t>
  </si>
  <si>
    <t xml:space="preserve">Total </t>
  </si>
  <si>
    <t>Piles driven annually</t>
  </si>
  <si>
    <t xml:space="preserve">Feet driven annually </t>
  </si>
  <si>
    <t>Ft/hour while driver was at work (including downtime) p.6</t>
  </si>
  <si>
    <t>Operated (weeks/year) p.6</t>
  </si>
  <si>
    <t>Used (hours/week) p.6</t>
  </si>
  <si>
    <t xml:space="preserve">Operating hours/year </t>
  </si>
  <si>
    <t xml:space="preserve">% Market CMI can accomodate </t>
  </si>
  <si>
    <t>min</t>
  </si>
  <si>
    <t>max</t>
  </si>
  <si>
    <t>Feet driven by 1 set of metal pads (4 OG &amp; 2 replacement)</t>
  </si>
  <si>
    <t>Annual driven feet/year (per machine)</t>
  </si>
  <si>
    <t xml:space="preserve">Annual sets/hammer </t>
  </si>
  <si>
    <t>Market for total sets to be sold - CMI</t>
  </si>
  <si>
    <t>Market for total pads to be sold - CMI</t>
  </si>
  <si>
    <t>Market for total sets to be sold - Asbestos (assuming CMI 10x longer life p.4)</t>
  </si>
  <si>
    <t>Market for asbestos pads (avg. 18 per set)</t>
  </si>
  <si>
    <t>Revenue for asbestos pads ($3/pad)</t>
  </si>
  <si>
    <t>Equivalent price for CMI set</t>
  </si>
  <si>
    <t>Equivalent price for CMI pad</t>
  </si>
  <si>
    <t>(at this rate, the suppliers bottom line doesn't change)</t>
  </si>
  <si>
    <t>(below uses 40 hour work week)</t>
  </si>
  <si>
    <t>Rental, Labor, OH Costs</t>
  </si>
  <si>
    <t>Cost/Real Hour</t>
  </si>
  <si>
    <t>1000 real hours (25 operating weeks)</t>
  </si>
  <si>
    <t>Savings using CMI (from tests)</t>
  </si>
  <si>
    <t>Hidden Costs</t>
  </si>
  <si>
    <t>low</t>
  </si>
  <si>
    <t>high</t>
  </si>
  <si>
    <t>average</t>
  </si>
  <si>
    <t xml:space="preserve">Diesel hammer </t>
  </si>
  <si>
    <t>Moving crane into position (avg. 30 min.)</t>
  </si>
  <si>
    <t xml:space="preserve">Crane </t>
  </si>
  <si>
    <t>Delays, mistakes, etc.</t>
  </si>
  <si>
    <t xml:space="preserve">Leads @ $20/ft per month </t>
  </si>
  <si>
    <t xml:space="preserve">Labor </t>
  </si>
  <si>
    <t>3 laborers</t>
  </si>
  <si>
    <t xml:space="preserve">1 crane operator </t>
  </si>
  <si>
    <t xml:space="preserve">1 foreman </t>
  </si>
  <si>
    <t xml:space="preserve">Overhead </t>
  </si>
  <si>
    <t>Estimated Costs 11.5"</t>
  </si>
  <si>
    <t>Year 1</t>
  </si>
  <si>
    <t>Year 2</t>
  </si>
  <si>
    <t>Year 2 Savings</t>
  </si>
  <si>
    <t>Total Manufacturing (w/ existing equipment)</t>
  </si>
  <si>
    <t>Total Manufacturing (w/ tooling)</t>
  </si>
  <si>
    <t xml:space="preserve">PLUS: you can depreciate as a capital expense </t>
  </si>
  <si>
    <t xml:space="preserve">Pricing Decision </t>
  </si>
  <si>
    <t>Mark-Up Pricing</t>
  </si>
  <si>
    <t xml:space="preserve">Target Rate of Return </t>
  </si>
  <si>
    <t>Economic Value to Customer</t>
  </si>
  <si>
    <t xml:space="preserve">Unit Cost </t>
  </si>
  <si>
    <t>Desired Mark-Up/Return p.8</t>
  </si>
  <si>
    <t>Calculation</t>
  </si>
  <si>
    <t xml:space="preserve">Value of CMI pad (10x life of asbestos) </t>
  </si>
  <si>
    <t xml:space="preserve">Equivalent cost for CMI pad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</si>
</sst>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.0"/>
    <numFmt numFmtId="166" formatCode="#,##0.000"/>
    <numFmt numFmtId="167" formatCode="&quot;$&quot;#,##0"/>
  </numFmts>
  <fonts count="8">
    <font>
      <sz val="10.0"/>
      <color rgb="FF000000"/>
      <name val="Arial"/>
      <scheme val="minor"/>
    </font>
    <font>
      <color theme="1"/>
      <name val="Arial"/>
      <scheme val="minor"/>
    </font>
    <font>
      <b/>
      <i/>
      <color theme="1"/>
      <name val="Arial"/>
      <scheme val="minor"/>
    </font>
    <font>
      <b/>
      <color theme="1"/>
      <name val="Arial"/>
      <scheme val="minor"/>
    </font>
    <font>
      <i/>
      <color theme="1"/>
      <name val="Arial"/>
      <scheme val="minor"/>
    </font>
    <font>
      <i/>
      <color rgb="FF000000"/>
      <name val="Arial"/>
    </font>
    <font>
      <b/>
      <color rgb="FF1155CC"/>
      <name val="Arial"/>
      <scheme val="minor"/>
    </font>
    <font>
      <i/>
      <color rgb="FF1155CC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2" fontId="1" numFmtId="0" xfId="0" applyFill="1" applyFont="1"/>
    <xf borderId="0" fillId="2" fontId="1" numFmtId="0" xfId="0" applyAlignment="1" applyFont="1">
      <alignment shrinkToFit="0" wrapText="1"/>
    </xf>
    <xf borderId="1" fillId="0" fontId="2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1" fillId="0" fontId="2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center" readingOrder="0"/>
    </xf>
    <xf borderId="0" fillId="0" fontId="3" numFmtId="0" xfId="0" applyAlignment="1" applyFont="1">
      <alignment horizontal="center" readingOrder="0"/>
    </xf>
    <xf borderId="5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 shrinkToFit="0" wrapText="1"/>
    </xf>
    <xf borderId="0" fillId="0" fontId="3" numFmtId="0" xfId="0" applyAlignment="1" applyFont="1">
      <alignment horizontal="center"/>
    </xf>
    <xf borderId="4" fillId="0" fontId="1" numFmtId="3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5" fillId="0" fontId="1" numFmtId="164" xfId="0" applyAlignment="1" applyBorder="1" applyFont="1" applyNumberFormat="1">
      <alignment readingOrder="0"/>
    </xf>
    <xf borderId="4" fillId="0" fontId="1" numFmtId="3" xfId="0" applyAlignment="1" applyBorder="1" applyFont="1" applyNumberFormat="1">
      <alignment readingOrder="0" shrinkToFit="0" wrapText="1"/>
    </xf>
    <xf borderId="4" fillId="0" fontId="1" numFmtId="3" xfId="0" applyBorder="1" applyFont="1" applyNumberFormat="1"/>
    <xf borderId="5" fillId="0" fontId="1" numFmtId="0" xfId="0" applyBorder="1" applyFont="1"/>
    <xf borderId="4" fillId="0" fontId="1" numFmtId="3" xfId="0" applyAlignment="1" applyBorder="1" applyFont="1" applyNumberFormat="1">
      <alignment shrinkToFit="0" wrapText="1"/>
    </xf>
    <xf borderId="4" fillId="0" fontId="1" numFmtId="0" xfId="0" applyBorder="1" applyFont="1"/>
    <xf borderId="4" fillId="0" fontId="3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0" xfId="0" applyFont="1"/>
    <xf borderId="5" fillId="0" fontId="1" numFmtId="165" xfId="0" applyAlignment="1" applyBorder="1" applyFont="1" applyNumberFormat="1">
      <alignment readingOrder="0"/>
    </xf>
    <xf borderId="4" fillId="0" fontId="1" numFmtId="0" xfId="0" applyAlignment="1" applyBorder="1" applyFont="1">
      <alignment shrinkToFit="0" wrapText="1"/>
    </xf>
    <xf borderId="0" fillId="0" fontId="1" numFmtId="164" xfId="0" applyAlignment="1" applyFont="1" applyNumberFormat="1">
      <alignment readingOrder="0"/>
    </xf>
    <xf borderId="0" fillId="0" fontId="4" numFmtId="0" xfId="0" applyAlignment="1" applyFont="1">
      <alignment horizontal="center" readingOrder="0"/>
    </xf>
    <xf borderId="4" fillId="0" fontId="3" numFmtId="0" xfId="0" applyAlignment="1" applyBorder="1" applyFont="1">
      <alignment readingOrder="0"/>
    </xf>
    <xf borderId="4" fillId="0" fontId="1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7" fillId="0" fontId="1" numFmtId="164" xfId="0" applyAlignment="1" applyBorder="1" applyFont="1" applyNumberFormat="1">
      <alignment readingOrder="0"/>
    </xf>
    <xf borderId="7" fillId="0" fontId="1" numFmtId="0" xfId="0" applyAlignment="1" applyBorder="1" applyFont="1">
      <alignment horizontal="right" readingOrder="0"/>
    </xf>
    <xf borderId="7" fillId="0" fontId="1" numFmtId="0" xfId="0" applyBorder="1" applyFont="1"/>
    <xf borderId="8" fillId="0" fontId="1" numFmtId="0" xfId="0" applyBorder="1" applyFont="1"/>
    <xf borderId="6" fillId="0" fontId="1" numFmtId="0" xfId="0" applyAlignment="1" applyBorder="1" applyFont="1">
      <alignment readingOrder="0" shrinkToFit="0" wrapText="1"/>
    </xf>
    <xf borderId="0" fillId="0" fontId="1" numFmtId="164" xfId="0" applyFont="1" applyNumberFormat="1"/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 shrinkToFit="0" wrapText="1"/>
    </xf>
    <xf borderId="0" fillId="3" fontId="2" numFmtId="4" xfId="0" applyAlignment="1" applyFill="1" applyFont="1" applyNumberFormat="1">
      <alignment readingOrder="0"/>
    </xf>
    <xf borderId="0" fillId="3" fontId="2" numFmtId="4" xfId="0" applyFont="1" applyNumberFormat="1"/>
    <xf borderId="0" fillId="3" fontId="2" numFmtId="164" xfId="0" applyFont="1" applyNumberFormat="1"/>
    <xf borderId="0" fillId="3" fontId="2" numFmtId="4" xfId="0" applyAlignment="1" applyFont="1" applyNumberFormat="1">
      <alignment readingOrder="0" shrinkToFit="0" wrapText="1"/>
    </xf>
    <xf borderId="0" fillId="0" fontId="2" numFmtId="4" xfId="0" applyFont="1" applyNumberFormat="1"/>
    <xf borderId="0" fillId="0" fontId="1" numFmtId="4" xfId="0" applyAlignment="1" applyFont="1" applyNumberFormat="1">
      <alignment readingOrder="0"/>
    </xf>
    <xf borderId="0" fillId="0" fontId="1" numFmtId="4" xfId="0" applyFont="1" applyNumberFormat="1"/>
    <xf borderId="0" fillId="0" fontId="1" numFmtId="4" xfId="0" applyAlignment="1" applyFont="1" applyNumberFormat="1">
      <alignment readingOrder="0" shrinkToFit="0" wrapText="1"/>
    </xf>
    <xf borderId="0" fillId="0" fontId="1" numFmtId="166" xfId="0" applyFont="1" applyNumberFormat="1"/>
    <xf borderId="0" fillId="0" fontId="1" numFmtId="0" xfId="0" applyFont="1"/>
    <xf borderId="0" fillId="3" fontId="1" numFmtId="0" xfId="0" applyAlignment="1" applyFont="1">
      <alignment readingOrder="0"/>
    </xf>
    <xf borderId="0" fillId="3" fontId="1" numFmtId="0" xfId="0" applyFont="1"/>
    <xf borderId="0" fillId="3" fontId="1" numFmtId="0" xfId="0" applyAlignment="1" applyFont="1">
      <alignment readingOrder="0" shrinkToFit="0" wrapText="1"/>
    </xf>
    <xf borderId="0" fillId="3" fontId="4" numFmtId="0" xfId="0" applyAlignment="1" applyFont="1">
      <alignment horizontal="center" readingOrder="0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2" numFmtId="0" xfId="0" applyAlignment="1" applyFont="1">
      <alignment readingOrder="0" shrinkToFit="0" wrapText="1"/>
    </xf>
    <xf borderId="0" fillId="0" fontId="2" numFmtId="0" xfId="0" applyFont="1"/>
    <xf borderId="0" fillId="3" fontId="4" numFmtId="0" xfId="0" applyAlignment="1" applyFont="1">
      <alignment readingOrder="0"/>
    </xf>
    <xf borderId="0" fillId="3" fontId="2" numFmtId="2" xfId="0" applyFont="1" applyNumberFormat="1"/>
    <xf borderId="0" fillId="3" fontId="5" numFmtId="0" xfId="0" applyAlignment="1" applyFont="1">
      <alignment horizontal="left" readingOrder="0"/>
    </xf>
    <xf borderId="0" fillId="3" fontId="4" numFmtId="0" xfId="0" applyAlignment="1" applyFont="1">
      <alignment readingOrder="0"/>
    </xf>
    <xf borderId="0" fillId="4" fontId="1" numFmtId="0" xfId="0" applyFill="1" applyFont="1"/>
    <xf borderId="0" fillId="4" fontId="4" numFmtId="0" xfId="0" applyAlignment="1" applyFont="1">
      <alignment horizontal="center" readingOrder="0" shrinkToFit="0" wrapText="0"/>
    </xf>
    <xf borderId="0" fillId="4" fontId="1" numFmtId="0" xfId="0" applyAlignment="1" applyFont="1">
      <alignment shrinkToFit="0" wrapText="1"/>
    </xf>
    <xf borderId="0" fillId="4" fontId="6" numFmtId="0" xfId="0" applyAlignment="1" applyFont="1">
      <alignment horizontal="left" readingOrder="0"/>
    </xf>
    <xf borderId="0" fillId="4" fontId="7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1" numFmtId="3" xfId="0" applyAlignment="1" applyFont="1" applyNumberFormat="1">
      <alignment readingOrder="0"/>
    </xf>
    <xf borderId="0" fillId="0" fontId="3" numFmtId="4" xfId="0" applyAlignment="1" applyFont="1" applyNumberFormat="1">
      <alignment readingOrder="0"/>
    </xf>
    <xf borderId="0" fillId="0" fontId="1" numFmtId="0" xfId="0" applyAlignment="1" applyFont="1">
      <alignment horizontal="left" readingOrder="0"/>
    </xf>
    <xf borderId="0" fillId="0" fontId="1" numFmtId="4" xfId="0" applyAlignment="1" applyFont="1" applyNumberFormat="1">
      <alignment horizontal="right" readingOrder="0"/>
    </xf>
    <xf borderId="0" fillId="0" fontId="1" numFmtId="4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1" numFmtId="164" xfId="0" applyAlignment="1" applyFont="1" applyNumberFormat="1">
      <alignment horizontal="right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/>
    </xf>
    <xf borderId="0" fillId="4" fontId="3" numFmtId="0" xfId="0" applyAlignment="1" applyFont="1">
      <alignment horizontal="center" shrinkToFit="0" wrapText="1"/>
    </xf>
    <xf borderId="0" fillId="4" fontId="3" numFmtId="0" xfId="0" applyAlignment="1" applyFont="1">
      <alignment horizontal="center"/>
    </xf>
    <xf borderId="0" fillId="0" fontId="3" numFmtId="0" xfId="0" applyAlignment="1" applyFont="1">
      <alignment horizontal="left" readingOrder="0" shrinkToFit="0" wrapText="0"/>
    </xf>
    <xf borderId="0" fillId="4" fontId="2" numFmtId="0" xfId="0" applyAlignment="1" applyFont="1">
      <alignment horizontal="center" readingOrder="0"/>
    </xf>
    <xf borderId="0" fillId="4" fontId="3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 shrinkToFit="0" wrapText="1"/>
    </xf>
    <xf borderId="0" fillId="0" fontId="1" numFmtId="2" xfId="0" applyFont="1" applyNumberFormat="1"/>
    <xf borderId="0" fillId="0" fontId="1" numFmtId="2" xfId="0" applyAlignment="1" applyFont="1" applyNumberFormat="1">
      <alignment shrinkToFit="0" wrapText="1"/>
    </xf>
    <xf borderId="0" fillId="0" fontId="1" numFmtId="164" xfId="0" applyAlignment="1" applyFont="1" applyNumberFormat="1">
      <alignment shrinkToFit="0" wrapText="1"/>
    </xf>
    <xf borderId="0" fillId="0" fontId="3" numFmtId="164" xfId="0" applyFont="1" applyNumberFormat="1"/>
    <xf borderId="0" fillId="0" fontId="3" numFmtId="0" xfId="0" applyAlignment="1" applyFont="1">
      <alignment shrinkToFit="0" wrapText="1"/>
    </xf>
    <xf borderId="0" fillId="0" fontId="1" numFmtId="10" xfId="0" applyAlignment="1" applyFont="1" applyNumberFormat="1">
      <alignment readingOrder="0"/>
    </xf>
    <xf borderId="0" fillId="0" fontId="1" numFmtId="167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0"/>
    <col customWidth="1" min="2" max="2" width="18.5"/>
    <col customWidth="1" min="3" max="3" width="16.5"/>
    <col customWidth="1" min="4" max="4" width="19.0"/>
    <col customWidth="1" min="5" max="6" width="17.0"/>
    <col customWidth="1" min="7" max="7" width="21.5"/>
    <col customWidth="1" min="8" max="8" width="23.0"/>
    <col customWidth="1" min="9" max="9" width="15.38"/>
    <col customWidth="1" min="10" max="10" width="17.63"/>
  </cols>
  <sheetData>
    <row r="1">
      <c r="G1" s="1"/>
    </row>
    <row r="2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4" t="s">
        <v>0</v>
      </c>
      <c r="B3" s="5"/>
      <c r="C3" s="5"/>
      <c r="D3" s="5"/>
      <c r="E3" s="6"/>
      <c r="G3" s="7" t="s">
        <v>1</v>
      </c>
      <c r="H3" s="5"/>
      <c r="I3" s="5"/>
      <c r="J3" s="5"/>
      <c r="K3" s="6"/>
    </row>
    <row r="4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G4" s="11" t="s">
        <v>7</v>
      </c>
      <c r="H4" s="9" t="s">
        <v>3</v>
      </c>
      <c r="I4" s="9" t="s">
        <v>4</v>
      </c>
      <c r="J4" s="9" t="s">
        <v>5</v>
      </c>
      <c r="K4" s="10" t="s">
        <v>8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>
      <c r="A5" s="13">
        <v>300.0</v>
      </c>
      <c r="B5" s="14">
        <v>10.0</v>
      </c>
      <c r="C5" s="14">
        <v>11.5</v>
      </c>
      <c r="D5" s="14">
        <v>50.0</v>
      </c>
      <c r="E5" s="15">
        <v>5.0</v>
      </c>
      <c r="G5" s="16">
        <v>300.0</v>
      </c>
      <c r="I5" s="14">
        <v>11.5</v>
      </c>
      <c r="J5" s="14">
        <v>40.0</v>
      </c>
      <c r="K5" s="15">
        <v>9.0</v>
      </c>
    </row>
    <row r="6">
      <c r="A6" s="17">
        <f>A5*D5</f>
        <v>15000</v>
      </c>
      <c r="B6" s="14">
        <v>14.0</v>
      </c>
      <c r="C6" s="14">
        <v>11.5</v>
      </c>
      <c r="E6" s="18"/>
      <c r="G6" s="19">
        <f>G5*J5</f>
        <v>12000</v>
      </c>
      <c r="K6" s="18"/>
    </row>
    <row r="7">
      <c r="A7" s="20"/>
      <c r="E7" s="10" t="s">
        <v>9</v>
      </c>
      <c r="G7" s="21"/>
      <c r="H7" s="22"/>
      <c r="I7" s="23"/>
      <c r="J7" s="24"/>
      <c r="K7" s="10" t="s">
        <v>9</v>
      </c>
      <c r="L7" s="24"/>
    </row>
    <row r="8">
      <c r="A8" s="20"/>
      <c r="E8" s="25">
        <v>75000.0</v>
      </c>
      <c r="G8" s="26"/>
      <c r="I8" s="27"/>
      <c r="K8" s="25">
        <v>108000.0</v>
      </c>
    </row>
    <row r="9">
      <c r="A9" s="20"/>
      <c r="E9" s="18"/>
      <c r="G9" s="11"/>
      <c r="H9" s="28"/>
      <c r="I9" s="28"/>
      <c r="K9" s="18"/>
    </row>
    <row r="10">
      <c r="A10" s="29" t="s">
        <v>10</v>
      </c>
      <c r="B10" s="28" t="s">
        <v>11</v>
      </c>
      <c r="C10" s="28" t="s">
        <v>12</v>
      </c>
      <c r="E10" s="18"/>
      <c r="G10" s="11" t="s">
        <v>13</v>
      </c>
      <c r="H10" s="28" t="s">
        <v>11</v>
      </c>
      <c r="I10" s="28" t="s">
        <v>12</v>
      </c>
      <c r="K10" s="18"/>
    </row>
    <row r="11">
      <c r="A11" s="30" t="s">
        <v>14</v>
      </c>
      <c r="B11" s="14">
        <v>150.0</v>
      </c>
      <c r="C11" s="14">
        <v>200.0</v>
      </c>
      <c r="E11" s="18"/>
      <c r="G11" s="30" t="s">
        <v>15</v>
      </c>
      <c r="H11" s="14">
        <v>160.0</v>
      </c>
      <c r="I11" s="14">
        <v>200.0</v>
      </c>
      <c r="K11" s="18"/>
    </row>
    <row r="12">
      <c r="A12" s="31" t="s">
        <v>16</v>
      </c>
      <c r="B12" s="14">
        <v>15.0</v>
      </c>
      <c r="C12" s="14">
        <v>300.0</v>
      </c>
      <c r="E12" s="18"/>
      <c r="G12" s="30" t="s">
        <v>16</v>
      </c>
      <c r="H12" s="14">
        <v>6.0</v>
      </c>
      <c r="I12" s="14">
        <v>300.0</v>
      </c>
      <c r="K12" s="18"/>
    </row>
    <row r="13">
      <c r="A13" s="31" t="s">
        <v>17</v>
      </c>
      <c r="B13" s="14">
        <v>24.0</v>
      </c>
      <c r="C13" s="14">
        <v>6.0</v>
      </c>
      <c r="E13" s="18"/>
      <c r="G13" s="30" t="s">
        <v>17</v>
      </c>
      <c r="H13" s="14">
        <v>12.0</v>
      </c>
      <c r="I13" s="14">
        <v>5.0</v>
      </c>
      <c r="K13" s="18"/>
    </row>
    <row r="14">
      <c r="A14" s="31" t="s">
        <v>18</v>
      </c>
      <c r="B14" s="14">
        <v>20.0</v>
      </c>
      <c r="C14" s="14">
        <v>1.0</v>
      </c>
      <c r="E14" s="18"/>
      <c r="G14" s="30" t="s">
        <v>18</v>
      </c>
      <c r="H14" s="14">
        <v>50.0</v>
      </c>
      <c r="I14" s="14">
        <v>1.0</v>
      </c>
      <c r="K14" s="18"/>
    </row>
    <row r="15">
      <c r="A15" s="31" t="s">
        <v>19</v>
      </c>
      <c r="B15" s="14">
        <v>20.0</v>
      </c>
      <c r="C15" s="14">
        <v>1.0</v>
      </c>
      <c r="E15" s="18"/>
      <c r="G15" s="30" t="s">
        <v>19</v>
      </c>
      <c r="H15" s="14">
        <v>50.0</v>
      </c>
      <c r="I15" s="14">
        <v>1.0</v>
      </c>
      <c r="K15" s="18"/>
    </row>
    <row r="16">
      <c r="A16" s="31" t="s">
        <v>20</v>
      </c>
      <c r="B16" s="14">
        <v>20.0</v>
      </c>
      <c r="C16" s="14">
        <v>4.0</v>
      </c>
      <c r="E16" s="18"/>
      <c r="G16" s="30" t="s">
        <v>20</v>
      </c>
      <c r="H16" s="14">
        <v>20.0</v>
      </c>
      <c r="I16" s="14">
        <v>4.0</v>
      </c>
      <c r="K16" s="18"/>
    </row>
    <row r="17">
      <c r="A17" s="32" t="s">
        <v>21</v>
      </c>
      <c r="B17" s="33">
        <v>50.0</v>
      </c>
      <c r="C17" s="34" t="s">
        <v>22</v>
      </c>
      <c r="D17" s="35"/>
      <c r="E17" s="36"/>
      <c r="G17" s="37" t="s">
        <v>21</v>
      </c>
      <c r="H17" s="33">
        <v>40.0</v>
      </c>
      <c r="I17" s="34" t="s">
        <v>23</v>
      </c>
      <c r="J17" s="35"/>
      <c r="K17" s="36"/>
    </row>
    <row r="18">
      <c r="A18" s="14" t="s">
        <v>24</v>
      </c>
      <c r="B18" s="38">
        <f>B17*B14</f>
        <v>1000</v>
      </c>
      <c r="C18" s="39" t="s">
        <v>25</v>
      </c>
      <c r="D18" s="14" t="s">
        <v>26</v>
      </c>
      <c r="G18" s="40" t="s">
        <v>24</v>
      </c>
      <c r="H18" s="38">
        <f>H17*H14</f>
        <v>2000</v>
      </c>
      <c r="I18" s="39" t="s">
        <v>25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>
      <c r="A19" s="41" t="s">
        <v>27</v>
      </c>
      <c r="B19" s="42"/>
      <c r="C19" s="43">
        <f>B18/C13</f>
        <v>166.6666667</v>
      </c>
      <c r="D19" s="41" t="s">
        <v>28</v>
      </c>
      <c r="E19" s="42"/>
      <c r="F19" s="42"/>
      <c r="G19" s="44" t="str">
        <f>A19</f>
        <v>Equivalent cost for CMI pad</v>
      </c>
      <c r="H19" s="42"/>
      <c r="I19" s="43">
        <f>H18/I13</f>
        <v>400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>
      <c r="A20" s="46" t="s">
        <v>29</v>
      </c>
      <c r="B20" s="47">
        <f>(D5*A5)/B14</f>
        <v>750</v>
      </c>
      <c r="C20" s="47">
        <f>(A5*D5)</f>
        <v>15000</v>
      </c>
      <c r="D20" s="47"/>
      <c r="E20" s="47">
        <f>(B20+H20)/2</f>
        <v>495</v>
      </c>
      <c r="F20" s="47"/>
      <c r="G20" s="48" t="s">
        <v>29</v>
      </c>
      <c r="H20" s="47">
        <f>(G5*J5)/H14</f>
        <v>240</v>
      </c>
      <c r="I20" s="47">
        <f>G5*J5</f>
        <v>12000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>
      <c r="A21" s="14" t="s">
        <v>30</v>
      </c>
      <c r="B21" s="47">
        <f>B20/C20</f>
        <v>0.05</v>
      </c>
      <c r="C21" s="47">
        <f>C20/B20</f>
        <v>20</v>
      </c>
      <c r="G21" s="40" t="str">
        <f t="shared" ref="G21:G23" si="1">A21</f>
        <v>Asbestos/CMI life ratio </v>
      </c>
      <c r="H21" s="47">
        <f>H20/I20</f>
        <v>0.02</v>
      </c>
      <c r="I21" s="47">
        <f>I20/H20</f>
        <v>50</v>
      </c>
    </row>
    <row r="22">
      <c r="A22" s="14" t="s">
        <v>31</v>
      </c>
      <c r="B22" s="47">
        <f>B11/C11</f>
        <v>0.75</v>
      </c>
      <c r="C22" s="47">
        <f>C11/B11</f>
        <v>1.333333333</v>
      </c>
      <c r="G22" s="40" t="str">
        <f t="shared" si="1"/>
        <v>Asbestos/CMI work efficiency ratio </v>
      </c>
      <c r="H22" s="47">
        <f>H11/I11</f>
        <v>0.8</v>
      </c>
      <c r="I22" s="47">
        <f>I11/H11</f>
        <v>1.25</v>
      </c>
    </row>
    <row r="23">
      <c r="A23" s="14" t="s">
        <v>32</v>
      </c>
      <c r="B23" s="47">
        <f>B25/C25</f>
        <v>100</v>
      </c>
      <c r="C23" s="47">
        <f>C25/B25</f>
        <v>0.01</v>
      </c>
      <c r="G23" s="40" t="str">
        <f t="shared" si="1"/>
        <v>Asbestos/CMI downtime efficiency ratio </v>
      </c>
      <c r="H23" s="47">
        <f>H25/I25</f>
        <v>250</v>
      </c>
      <c r="I23" s="49">
        <f>I25/H25</f>
        <v>0.004</v>
      </c>
    </row>
    <row r="24">
      <c r="A24" s="14" t="s">
        <v>33</v>
      </c>
      <c r="B24" s="50">
        <f t="shared" ref="B24:C24" si="2">B20/H20</f>
        <v>3.125</v>
      </c>
      <c r="C24" s="50">
        <f t="shared" si="2"/>
        <v>1.25</v>
      </c>
      <c r="G24" s="40" t="s">
        <v>34</v>
      </c>
      <c r="H24" s="50">
        <f t="shared" ref="H24:I24" si="3">H20/B20</f>
        <v>0.32</v>
      </c>
      <c r="I24" s="50">
        <f t="shared" si="3"/>
        <v>0.8</v>
      </c>
    </row>
    <row r="25">
      <c r="A25" s="51" t="s">
        <v>35</v>
      </c>
      <c r="B25" s="52">
        <f>B15*B16</f>
        <v>400</v>
      </c>
      <c r="C25" s="51">
        <v>4.0</v>
      </c>
      <c r="D25" s="51" t="s">
        <v>36</v>
      </c>
      <c r="E25" s="52"/>
      <c r="F25" s="52"/>
      <c r="G25" s="53" t="str">
        <f t="shared" ref="G25:G27" si="5">A25</f>
        <v>Total time spent changing sets (minutes)</v>
      </c>
      <c r="H25" s="52">
        <f t="shared" ref="H25:I25" si="4">H15*H16</f>
        <v>1000</v>
      </c>
      <c r="I25" s="52">
        <f t="shared" si="4"/>
        <v>4</v>
      </c>
      <c r="J25" s="52"/>
      <c r="K25" s="52"/>
      <c r="L25" s="52"/>
    </row>
    <row r="26">
      <c r="A26" s="51" t="s">
        <v>37</v>
      </c>
      <c r="B26" s="52">
        <f>A6/B11</f>
        <v>100</v>
      </c>
      <c r="C26" s="51">
        <f>A6/C11</f>
        <v>75</v>
      </c>
      <c r="D26" s="51" t="s">
        <v>38</v>
      </c>
      <c r="E26" s="52"/>
      <c r="F26" s="52"/>
      <c r="G26" s="53" t="str">
        <f t="shared" si="5"/>
        <v>Total active driver time (hours)</v>
      </c>
      <c r="H26" s="52">
        <f>G6/H11</f>
        <v>75</v>
      </c>
      <c r="I26" s="52">
        <f>G6/I11</f>
        <v>60</v>
      </c>
      <c r="J26" s="52"/>
      <c r="K26" s="52"/>
      <c r="L26" s="52"/>
    </row>
    <row r="27">
      <c r="A27" s="51" t="s">
        <v>39</v>
      </c>
      <c r="B27" s="52">
        <f t="shared" ref="B27:C27" si="6">60*B26</f>
        <v>6000</v>
      </c>
      <c r="C27" s="52">
        <f t="shared" si="6"/>
        <v>4500</v>
      </c>
      <c r="D27" s="52"/>
      <c r="E27" s="52"/>
      <c r="F27" s="52"/>
      <c r="G27" s="53" t="str">
        <f t="shared" si="5"/>
        <v>Total active driver time (minutes)</v>
      </c>
      <c r="H27" s="52">
        <f t="shared" ref="H27:I27" si="7">60*H26</f>
        <v>4500</v>
      </c>
      <c r="I27" s="52">
        <f t="shared" si="7"/>
        <v>3600</v>
      </c>
      <c r="J27" s="52"/>
      <c r="K27" s="52"/>
      <c r="L27" s="52"/>
    </row>
    <row r="28">
      <c r="A28" s="51" t="s">
        <v>40</v>
      </c>
      <c r="B28" s="52">
        <f t="shared" ref="B28:C28" si="8">B27+B25</f>
        <v>6400</v>
      </c>
      <c r="C28" s="51">
        <f t="shared" si="8"/>
        <v>4504</v>
      </c>
      <c r="D28" s="54" t="s">
        <v>41</v>
      </c>
      <c r="E28" s="54" t="s">
        <v>42</v>
      </c>
      <c r="F28" s="54" t="s">
        <v>43</v>
      </c>
      <c r="G28" s="53"/>
      <c r="H28" s="52">
        <f t="shared" ref="H28:I28" si="9">H27+H25</f>
        <v>5500</v>
      </c>
      <c r="I28" s="52">
        <f t="shared" si="9"/>
        <v>3604</v>
      </c>
      <c r="J28" s="54" t="s">
        <v>41</v>
      </c>
      <c r="K28" s="54" t="s">
        <v>42</v>
      </c>
      <c r="L28" s="54" t="s">
        <v>43</v>
      </c>
    </row>
    <row r="29">
      <c r="A29" s="55" t="s">
        <v>44</v>
      </c>
      <c r="B29" s="56"/>
      <c r="C29" s="55"/>
      <c r="D29" s="56">
        <f>B28-C28</f>
        <v>1896</v>
      </c>
      <c r="E29" s="56">
        <f>D29/60</f>
        <v>31.6</v>
      </c>
      <c r="F29" s="43">
        <f>E29*B66</f>
        <v>7520.8</v>
      </c>
      <c r="G29" s="57" t="str">
        <f t="shared" ref="G29:G32" si="11">A29</f>
        <v>Time saved using CMI</v>
      </c>
      <c r="H29" s="56"/>
      <c r="I29" s="56"/>
      <c r="J29" s="56">
        <f>H28-I28</f>
        <v>1896</v>
      </c>
      <c r="K29" s="56">
        <f>J29/60</f>
        <v>31.6</v>
      </c>
      <c r="L29" s="43">
        <f>F29</f>
        <v>7520.8</v>
      </c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>
      <c r="A30" s="59" t="s">
        <v>45</v>
      </c>
      <c r="B30" s="60">
        <f t="shared" ref="B30:C30" si="10">B28/60</f>
        <v>106.6666667</v>
      </c>
      <c r="C30" s="60">
        <f t="shared" si="10"/>
        <v>75.06666667</v>
      </c>
      <c r="D30" s="56"/>
      <c r="E30" s="56">
        <f>138*E29</f>
        <v>4360.8</v>
      </c>
      <c r="F30" s="56"/>
      <c r="G30" s="57" t="str">
        <f t="shared" si="11"/>
        <v>Total Hours</v>
      </c>
      <c r="H30" s="60">
        <f t="shared" ref="H30:I30" si="12">H28/60</f>
        <v>91.66666667</v>
      </c>
      <c r="I30" s="60">
        <f t="shared" si="12"/>
        <v>60.06666667</v>
      </c>
      <c r="J30" s="56"/>
      <c r="K30" s="56"/>
      <c r="L30" s="56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>
      <c r="A31" s="61" t="s">
        <v>46</v>
      </c>
      <c r="B31" s="43">
        <f>B30*B66</f>
        <v>25386.66667</v>
      </c>
      <c r="C31" s="43">
        <f>C30*B66</f>
        <v>17865.86667</v>
      </c>
      <c r="D31" s="56"/>
      <c r="E31" s="43">
        <f>E30+B18</f>
        <v>5360.8</v>
      </c>
      <c r="F31" s="56"/>
      <c r="G31" s="57" t="str">
        <f t="shared" si="11"/>
        <v>Cost for the job (hours*cost for real hour)</v>
      </c>
      <c r="H31" s="43">
        <f>H30*B66</f>
        <v>21816.66667</v>
      </c>
      <c r="I31" s="43">
        <f>I30*B66</f>
        <v>14295.86667</v>
      </c>
      <c r="J31" s="56"/>
      <c r="K31" s="56"/>
      <c r="L31" s="56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>
      <c r="A32" s="62" t="s">
        <v>47</v>
      </c>
      <c r="B32" s="56"/>
      <c r="C32" s="56"/>
      <c r="D32" s="56"/>
      <c r="E32" s="56"/>
      <c r="F32" s="56"/>
      <c r="G32" s="57" t="str">
        <f t="shared" si="11"/>
        <v>Savings/foot</v>
      </c>
      <c r="H32" s="56"/>
      <c r="I32" s="56"/>
      <c r="J32" s="56"/>
      <c r="K32" s="56"/>
      <c r="L32" s="56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>
      <c r="A33" s="63"/>
      <c r="B33" s="64" t="s">
        <v>48</v>
      </c>
      <c r="D33" s="63"/>
      <c r="E33" s="63"/>
      <c r="F33" s="63"/>
      <c r="G33" s="65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>
      <c r="A34" s="66" t="s">
        <v>49</v>
      </c>
      <c r="B34" s="67" t="s">
        <v>50</v>
      </c>
      <c r="C34" s="67" t="s">
        <v>51</v>
      </c>
      <c r="D34" s="68"/>
      <c r="E34" s="68"/>
      <c r="F34" s="68"/>
      <c r="G34" s="69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  <row r="35">
      <c r="A35" s="14" t="s">
        <v>52</v>
      </c>
      <c r="B35" s="70">
        <v>13000.0</v>
      </c>
      <c r="C35" s="70">
        <v>13000.0</v>
      </c>
      <c r="G35" s="1"/>
    </row>
    <row r="36">
      <c r="A36" s="14" t="s">
        <v>53</v>
      </c>
      <c r="B36" s="70">
        <v>6500.0</v>
      </c>
      <c r="C36" s="70">
        <v>13000.0</v>
      </c>
      <c r="G36" s="1"/>
    </row>
    <row r="37">
      <c r="A37" s="14" t="s">
        <v>54</v>
      </c>
      <c r="B37" s="70">
        <v>19500.0</v>
      </c>
      <c r="C37" s="70">
        <v>26000.0</v>
      </c>
      <c r="G37" s="1"/>
    </row>
    <row r="38">
      <c r="A38" s="14" t="s">
        <v>55</v>
      </c>
      <c r="B38" s="70">
        <f t="shared" ref="B38:C38" si="13">B39/50</f>
        <v>5800000</v>
      </c>
      <c r="C38" s="70">
        <f t="shared" si="13"/>
        <v>7800000</v>
      </c>
      <c r="G38" s="1"/>
    </row>
    <row r="39">
      <c r="A39" s="14" t="s">
        <v>56</v>
      </c>
      <c r="B39" s="70">
        <v>2.9E8</v>
      </c>
      <c r="C39" s="70">
        <v>3.9E8</v>
      </c>
      <c r="G39" s="1"/>
    </row>
    <row r="40">
      <c r="A40" s="40" t="s">
        <v>57</v>
      </c>
      <c r="B40" s="70"/>
      <c r="C40" s="70">
        <v>20.0</v>
      </c>
      <c r="G40" s="1"/>
    </row>
    <row r="41">
      <c r="A41" s="14" t="s">
        <v>58</v>
      </c>
      <c r="C41" s="14">
        <v>25.0</v>
      </c>
      <c r="G41" s="1"/>
    </row>
    <row r="42">
      <c r="A42" s="14" t="s">
        <v>59</v>
      </c>
      <c r="C42" s="14">
        <v>30.0</v>
      </c>
      <c r="G42" s="1"/>
    </row>
    <row r="43">
      <c r="A43" s="40" t="s">
        <v>60</v>
      </c>
      <c r="B43" s="70"/>
      <c r="C43" s="71">
        <f>C41*C42</f>
        <v>750</v>
      </c>
      <c r="G43" s="40" t="s">
        <v>61</v>
      </c>
      <c r="H43" s="14" t="s">
        <v>62</v>
      </c>
      <c r="I43" s="14" t="s">
        <v>63</v>
      </c>
    </row>
    <row r="44">
      <c r="A44" s="40" t="s">
        <v>64</v>
      </c>
      <c r="B44" s="70"/>
      <c r="C44" s="46">
        <v>10000.0</v>
      </c>
      <c r="G44" s="1"/>
      <c r="H44" s="50">
        <f t="shared" ref="H44:I44" si="14">B48/3000</f>
        <v>29</v>
      </c>
      <c r="I44" s="50">
        <f t="shared" si="14"/>
        <v>58.5</v>
      </c>
    </row>
    <row r="45">
      <c r="A45" s="14" t="s">
        <v>65</v>
      </c>
      <c r="C45" s="47">
        <f>C43*C40</f>
        <v>15000</v>
      </c>
      <c r="G45" s="1"/>
    </row>
    <row r="46">
      <c r="A46" s="14" t="s">
        <v>66</v>
      </c>
      <c r="B46" s="14">
        <v>1.0</v>
      </c>
      <c r="C46" s="24">
        <f>C45/C44</f>
        <v>1.5</v>
      </c>
      <c r="G46" s="1"/>
    </row>
    <row r="47">
      <c r="A47" s="72" t="s">
        <v>67</v>
      </c>
      <c r="B47" s="73">
        <f>B39/C44</f>
        <v>29000</v>
      </c>
      <c r="C47" s="74">
        <f>(C39/C44)*1.5</f>
        <v>58500</v>
      </c>
      <c r="D47" s="75"/>
      <c r="E47" s="76"/>
      <c r="F47" s="76"/>
      <c r="G47" s="77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>
      <c r="A48" s="72" t="s">
        <v>68</v>
      </c>
      <c r="B48" s="73">
        <f t="shared" ref="B48:C48" si="15">B47*3</f>
        <v>87000</v>
      </c>
      <c r="C48" s="74">
        <f t="shared" si="15"/>
        <v>175500</v>
      </c>
      <c r="D48" s="78">
        <f t="shared" ref="D48:E48" si="16">200*B48</f>
        <v>17400000</v>
      </c>
      <c r="E48" s="79">
        <f t="shared" si="16"/>
        <v>35100000</v>
      </c>
      <c r="F48" s="76"/>
      <c r="G48" s="77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</row>
    <row r="49">
      <c r="A49" s="80" t="s">
        <v>69</v>
      </c>
      <c r="B49" s="73">
        <f t="shared" ref="B49:C49" si="17">10*B47</f>
        <v>290000</v>
      </c>
      <c r="C49" s="74">
        <f t="shared" si="17"/>
        <v>585000</v>
      </c>
      <c r="D49" s="12"/>
      <c r="E49" s="12"/>
      <c r="F49" s="12"/>
      <c r="G49" s="81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>
      <c r="A50" s="80" t="s">
        <v>70</v>
      </c>
      <c r="B50" s="73">
        <f t="shared" ref="B50:C50" si="18">18*B49</f>
        <v>5220000</v>
      </c>
      <c r="C50" s="74">
        <f t="shared" si="18"/>
        <v>10530000</v>
      </c>
      <c r="D50" s="12"/>
      <c r="E50" s="12"/>
      <c r="F50" s="12"/>
      <c r="G50" s="81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>
      <c r="A51" s="80" t="s">
        <v>71</v>
      </c>
      <c r="B51" s="82">
        <f>3*B50</f>
        <v>15660000</v>
      </c>
      <c r="C51" s="83">
        <f>C49*50</f>
        <v>29250000</v>
      </c>
      <c r="D51" s="12"/>
      <c r="E51" s="12"/>
      <c r="F51" s="12"/>
      <c r="G51" s="84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</row>
    <row r="52">
      <c r="A52" s="80" t="s">
        <v>72</v>
      </c>
      <c r="B52" s="82">
        <f t="shared" ref="B52:C52" si="19">B51/B47</f>
        <v>540</v>
      </c>
      <c r="C52" s="83">
        <f t="shared" si="19"/>
        <v>500</v>
      </c>
      <c r="D52" s="12"/>
      <c r="E52" s="12"/>
      <c r="F52" s="12"/>
      <c r="G52" s="84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</row>
    <row r="53">
      <c r="A53" s="80" t="s">
        <v>73</v>
      </c>
      <c r="B53" s="82">
        <f t="shared" ref="B53:C53" si="20">B52/6</f>
        <v>90</v>
      </c>
      <c r="C53" s="83">
        <f t="shared" si="20"/>
        <v>83.33333333</v>
      </c>
      <c r="D53" s="86" t="s">
        <v>74</v>
      </c>
      <c r="E53" s="12"/>
      <c r="F53" s="12"/>
      <c r="G53" s="8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</row>
    <row r="54">
      <c r="A54" s="80"/>
      <c r="B54" s="82"/>
      <c r="C54" s="83"/>
      <c r="D54" s="12"/>
      <c r="E54" s="12"/>
      <c r="F54" s="12"/>
      <c r="G54" s="84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</row>
    <row r="55">
      <c r="A55" s="87"/>
      <c r="B55" s="88"/>
      <c r="C55" s="85"/>
      <c r="D55" s="85"/>
      <c r="E55" s="85"/>
      <c r="F55" s="85"/>
      <c r="G55" s="8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</row>
    <row r="56">
      <c r="A56" s="89" t="s">
        <v>75</v>
      </c>
      <c r="B56" s="9"/>
      <c r="C56" s="12"/>
      <c r="D56" s="12"/>
      <c r="E56" s="12"/>
      <c r="F56" s="12"/>
      <c r="G56" s="81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>
      <c r="A57" s="9" t="s">
        <v>76</v>
      </c>
      <c r="B57" s="9" t="s">
        <v>77</v>
      </c>
      <c r="C57" s="90" t="s">
        <v>78</v>
      </c>
      <c r="D57" s="23" t="s">
        <v>79</v>
      </c>
      <c r="F57" s="9" t="s">
        <v>80</v>
      </c>
      <c r="G57" s="9" t="s">
        <v>81</v>
      </c>
      <c r="H57" s="9" t="s">
        <v>82</v>
      </c>
      <c r="I57" s="90" t="s">
        <v>83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>
      <c r="A58" s="14" t="s">
        <v>84</v>
      </c>
      <c r="B58" s="27">
        <v>34.0</v>
      </c>
      <c r="C58" s="38">
        <f t="shared" ref="C58:C60" si="21">1000*B58</f>
        <v>34000</v>
      </c>
      <c r="D58" s="38">
        <f t="shared" ref="D58:D60" si="22">$E$29*B58</f>
        <v>1074.4</v>
      </c>
      <c r="F58" s="40" t="s">
        <v>85</v>
      </c>
      <c r="G58" s="91">
        <f>B66*(1/3)</f>
        <v>79.33333333</v>
      </c>
      <c r="H58" s="91">
        <f>B66*(2/3)</f>
        <v>158.6666667</v>
      </c>
      <c r="I58" s="92">
        <f t="shared" ref="I58:I59" si="23">AVERAGE(G58:H58)</f>
        <v>119</v>
      </c>
    </row>
    <row r="59">
      <c r="A59" s="14" t="s">
        <v>86</v>
      </c>
      <c r="B59" s="27">
        <v>52.0</v>
      </c>
      <c r="C59" s="38">
        <f t="shared" si="21"/>
        <v>52000</v>
      </c>
      <c r="D59" s="38">
        <f t="shared" si="22"/>
        <v>1643.2</v>
      </c>
      <c r="F59" s="14" t="s">
        <v>87</v>
      </c>
      <c r="G59" s="38">
        <f>0.1*B66</f>
        <v>23.8</v>
      </c>
      <c r="H59" s="38">
        <f>0.15*B66</f>
        <v>35.7</v>
      </c>
      <c r="I59" s="93">
        <f t="shared" si="23"/>
        <v>29.75</v>
      </c>
    </row>
    <row r="60">
      <c r="A60" s="14" t="s">
        <v>88</v>
      </c>
      <c r="B60" s="27">
        <v>8.0</v>
      </c>
      <c r="C60" s="38">
        <f t="shared" si="21"/>
        <v>8000</v>
      </c>
      <c r="D60" s="38">
        <f t="shared" si="22"/>
        <v>252.8</v>
      </c>
      <c r="G60" s="1"/>
    </row>
    <row r="61">
      <c r="A61" s="14" t="s">
        <v>89</v>
      </c>
      <c r="B61" s="38"/>
      <c r="C61" s="38"/>
      <c r="D61" s="38">
        <f>SUM(D58:D60)</f>
        <v>2970.4</v>
      </c>
      <c r="G61" s="1"/>
    </row>
    <row r="62">
      <c r="A62" s="14" t="s">
        <v>90</v>
      </c>
      <c r="B62" s="27">
        <v>21.0</v>
      </c>
      <c r="C62" s="38">
        <f t="shared" ref="C62:C66" si="24">1000*B62</f>
        <v>21000</v>
      </c>
      <c r="D62" s="38">
        <f t="shared" ref="D62:D66" si="25">$E$29*B62</f>
        <v>663.6</v>
      </c>
      <c r="G62" s="1"/>
    </row>
    <row r="63">
      <c r="A63" s="14" t="s">
        <v>91</v>
      </c>
      <c r="B63" s="27">
        <v>10.0</v>
      </c>
      <c r="C63" s="38">
        <f t="shared" si="24"/>
        <v>10000</v>
      </c>
      <c r="D63" s="38">
        <f t="shared" si="25"/>
        <v>316</v>
      </c>
      <c r="G63" s="1"/>
    </row>
    <row r="64">
      <c r="A64" s="14" t="s">
        <v>92</v>
      </c>
      <c r="B64" s="27">
        <v>13.0</v>
      </c>
      <c r="C64" s="38">
        <f t="shared" si="24"/>
        <v>13000</v>
      </c>
      <c r="D64" s="38">
        <f t="shared" si="25"/>
        <v>410.8</v>
      </c>
      <c r="G64" s="1"/>
    </row>
    <row r="65">
      <c r="A65" s="14" t="s">
        <v>93</v>
      </c>
      <c r="B65" s="27">
        <v>100.0</v>
      </c>
      <c r="C65" s="38">
        <f t="shared" si="24"/>
        <v>100000</v>
      </c>
      <c r="D65" s="38">
        <f t="shared" si="25"/>
        <v>3160</v>
      </c>
      <c r="G65" s="1"/>
    </row>
    <row r="66">
      <c r="A66" s="22" t="s">
        <v>54</v>
      </c>
      <c r="B66" s="94">
        <f>SUM(B58:B65)</f>
        <v>238</v>
      </c>
      <c r="C66" s="38">
        <f t="shared" si="24"/>
        <v>238000</v>
      </c>
      <c r="D66" s="94">
        <f t="shared" si="25"/>
        <v>7520.8</v>
      </c>
      <c r="E66" s="24"/>
      <c r="F66" s="24"/>
      <c r="G66" s="95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>
      <c r="A67" s="63"/>
      <c r="B67" s="63"/>
      <c r="C67" s="63"/>
      <c r="D67" s="63"/>
      <c r="E67" s="63"/>
      <c r="F67" s="63"/>
      <c r="G67" s="65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</row>
    <row r="68">
      <c r="G68" s="1"/>
    </row>
    <row r="69">
      <c r="A69" s="9" t="s">
        <v>94</v>
      </c>
      <c r="B69" s="9" t="s">
        <v>95</v>
      </c>
      <c r="C69" s="9" t="s">
        <v>96</v>
      </c>
      <c r="D69" s="9" t="s">
        <v>97</v>
      </c>
      <c r="E69" s="12"/>
      <c r="F69" s="12"/>
      <c r="G69" s="8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>
      <c r="A70" s="40" t="s">
        <v>98</v>
      </c>
      <c r="B70" s="93">
        <f>148.12*250*12</f>
        <v>444360</v>
      </c>
      <c r="C70" s="93">
        <f>B70*2</f>
        <v>888720</v>
      </c>
      <c r="D70" s="93">
        <f>C71-C70</f>
        <v>-423640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4" t="s">
        <v>99</v>
      </c>
      <c r="B71" s="38">
        <f>(69.18*250*12)+50000</f>
        <v>257540</v>
      </c>
      <c r="C71" s="38">
        <f>B71+207540</f>
        <v>465080</v>
      </c>
      <c r="D71" s="38">
        <f>C70-C71</f>
        <v>423640</v>
      </c>
      <c r="G71" s="1"/>
    </row>
    <row r="72">
      <c r="A72" s="40" t="s">
        <v>100</v>
      </c>
      <c r="G72" s="1"/>
    </row>
    <row r="73">
      <c r="G73" s="1"/>
    </row>
    <row r="74">
      <c r="A74" s="9" t="s">
        <v>101</v>
      </c>
      <c r="B74" s="9" t="s">
        <v>102</v>
      </c>
      <c r="C74" s="90" t="s">
        <v>103</v>
      </c>
      <c r="D74" s="90" t="s">
        <v>104</v>
      </c>
      <c r="F74" s="12"/>
      <c r="G74" s="8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>
      <c r="A75" s="14" t="s">
        <v>105</v>
      </c>
      <c r="B75" s="27">
        <v>69.18</v>
      </c>
      <c r="C75" s="27">
        <v>69.18</v>
      </c>
      <c r="D75" s="27"/>
      <c r="G75" s="1"/>
    </row>
    <row r="76">
      <c r="A76" s="14" t="s">
        <v>106</v>
      </c>
      <c r="B76" s="96">
        <v>0.5</v>
      </c>
      <c r="C76" s="96">
        <v>0.5</v>
      </c>
      <c r="D76" s="96"/>
      <c r="G76" s="1"/>
    </row>
    <row r="77">
      <c r="A77" s="14" t="s">
        <v>107</v>
      </c>
      <c r="B77" s="38">
        <f>B75/B76</f>
        <v>138.36</v>
      </c>
      <c r="C77" s="38">
        <f>C75+((C76*B71)/(250*12))</f>
        <v>112.1033333</v>
      </c>
      <c r="G77" s="1"/>
    </row>
    <row r="78">
      <c r="A78" s="14" t="s">
        <v>108</v>
      </c>
      <c r="D78" s="97">
        <v>30.0</v>
      </c>
      <c r="G78" s="1"/>
    </row>
    <row r="79">
      <c r="A79" s="14" t="s">
        <v>109</v>
      </c>
      <c r="D79" s="38">
        <f>C19</f>
        <v>166.6666667</v>
      </c>
      <c r="E79" s="38">
        <f>I19</f>
        <v>400</v>
      </c>
      <c r="G79" s="1"/>
    </row>
    <row r="80">
      <c r="G80" s="1"/>
    </row>
    <row r="81">
      <c r="G81" s="1"/>
    </row>
    <row r="82">
      <c r="G82" s="1"/>
    </row>
    <row r="83">
      <c r="G83" s="1"/>
    </row>
    <row r="84">
      <c r="G84" s="1"/>
    </row>
    <row r="85">
      <c r="G85" s="1"/>
    </row>
    <row r="86">
      <c r="G86" s="1"/>
    </row>
    <row r="87">
      <c r="G87" s="1"/>
    </row>
    <row r="88">
      <c r="G88" s="1"/>
    </row>
    <row r="89">
      <c r="G89" s="1"/>
    </row>
    <row r="90">
      <c r="G90" s="1"/>
    </row>
    <row r="91">
      <c r="G91" s="1"/>
    </row>
    <row r="92">
      <c r="G92" s="1"/>
    </row>
    <row r="93">
      <c r="G93" s="1"/>
    </row>
    <row r="94">
      <c r="G94" s="1"/>
    </row>
    <row r="95">
      <c r="G95" s="1"/>
    </row>
    <row r="96">
      <c r="G96" s="1"/>
    </row>
    <row r="97">
      <c r="G97" s="1"/>
    </row>
    <row r="98">
      <c r="G98" s="1"/>
    </row>
    <row r="99">
      <c r="G99" s="1"/>
    </row>
    <row r="100">
      <c r="G100" s="1"/>
    </row>
    <row r="101">
      <c r="G101" s="1"/>
    </row>
    <row r="102">
      <c r="G102" s="1"/>
    </row>
    <row r="103">
      <c r="G103" s="1"/>
    </row>
    <row r="104">
      <c r="G104" s="1"/>
    </row>
    <row r="105">
      <c r="G105" s="1"/>
    </row>
    <row r="106">
      <c r="G106" s="1"/>
    </row>
    <row r="107">
      <c r="G107" s="1"/>
    </row>
    <row r="108">
      <c r="G108" s="1"/>
    </row>
    <row r="109">
      <c r="G109" s="1"/>
    </row>
    <row r="110">
      <c r="G110" s="1"/>
    </row>
    <row r="111">
      <c r="G111" s="1"/>
    </row>
    <row r="112">
      <c r="G112" s="1"/>
    </row>
    <row r="113">
      <c r="G113" s="1"/>
    </row>
    <row r="114">
      <c r="G114" s="1"/>
    </row>
    <row r="115">
      <c r="G115" s="1"/>
    </row>
    <row r="116">
      <c r="G116" s="1"/>
    </row>
    <row r="117">
      <c r="G117" s="1"/>
    </row>
    <row r="118">
      <c r="G118" s="1"/>
    </row>
    <row r="119">
      <c r="G119" s="1"/>
    </row>
    <row r="120">
      <c r="G120" s="1"/>
    </row>
    <row r="121">
      <c r="G121" s="1"/>
    </row>
    <row r="122">
      <c r="G122" s="1"/>
    </row>
    <row r="123">
      <c r="G123" s="1"/>
    </row>
    <row r="124">
      <c r="G124" s="1"/>
    </row>
    <row r="125">
      <c r="G125" s="1"/>
    </row>
    <row r="126">
      <c r="G126" s="1"/>
    </row>
    <row r="127">
      <c r="G127" s="1"/>
    </row>
    <row r="128">
      <c r="G128" s="1"/>
    </row>
    <row r="129">
      <c r="G129" s="1"/>
    </row>
    <row r="130">
      <c r="G130" s="1"/>
    </row>
    <row r="131">
      <c r="G131" s="1"/>
    </row>
    <row r="132">
      <c r="G132" s="1"/>
    </row>
    <row r="133">
      <c r="G133" s="1"/>
    </row>
    <row r="134">
      <c r="G134" s="1"/>
    </row>
    <row r="135">
      <c r="G135" s="1"/>
    </row>
    <row r="136">
      <c r="G136" s="1"/>
    </row>
    <row r="137">
      <c r="G137" s="1"/>
    </row>
    <row r="138">
      <c r="G138" s="1"/>
    </row>
    <row r="139">
      <c r="G139" s="1"/>
    </row>
    <row r="140">
      <c r="G140" s="1"/>
    </row>
    <row r="141">
      <c r="G141" s="1"/>
    </row>
    <row r="142">
      <c r="G142" s="1"/>
    </row>
    <row r="143">
      <c r="G143" s="1"/>
    </row>
    <row r="144">
      <c r="G144" s="1"/>
    </row>
    <row r="145">
      <c r="G145" s="1"/>
    </row>
    <row r="146">
      <c r="G146" s="1"/>
    </row>
    <row r="147">
      <c r="G147" s="1"/>
    </row>
    <row r="148">
      <c r="G148" s="1"/>
    </row>
    <row r="149">
      <c r="G149" s="1"/>
    </row>
    <row r="150">
      <c r="G150" s="1"/>
    </row>
    <row r="151">
      <c r="G151" s="1"/>
    </row>
    <row r="152">
      <c r="G152" s="1"/>
    </row>
    <row r="153">
      <c r="G153" s="1"/>
    </row>
    <row r="154">
      <c r="G154" s="1"/>
    </row>
    <row r="155">
      <c r="G155" s="1"/>
    </row>
    <row r="156">
      <c r="G156" s="1"/>
    </row>
    <row r="157">
      <c r="G157" s="1"/>
    </row>
    <row r="158">
      <c r="G158" s="1"/>
    </row>
    <row r="159">
      <c r="G159" s="1"/>
    </row>
    <row r="160">
      <c r="G160" s="1"/>
    </row>
    <row r="161">
      <c r="G161" s="1"/>
    </row>
    <row r="162">
      <c r="G162" s="1"/>
    </row>
    <row r="163">
      <c r="G163" s="1"/>
    </row>
    <row r="164">
      <c r="G164" s="1"/>
    </row>
    <row r="165">
      <c r="G165" s="1"/>
    </row>
    <row r="166">
      <c r="G166" s="1"/>
    </row>
    <row r="167">
      <c r="G167" s="1"/>
    </row>
    <row r="168">
      <c r="G168" s="1"/>
    </row>
    <row r="169">
      <c r="G169" s="1"/>
    </row>
    <row r="170">
      <c r="G170" s="1"/>
    </row>
    <row r="171">
      <c r="G171" s="1"/>
    </row>
    <row r="172">
      <c r="G172" s="1"/>
    </row>
    <row r="173">
      <c r="G173" s="1"/>
    </row>
    <row r="174">
      <c r="G174" s="1"/>
    </row>
    <row r="175">
      <c r="G175" s="1"/>
    </row>
    <row r="176">
      <c r="G176" s="1"/>
    </row>
    <row r="177">
      <c r="G177" s="1"/>
    </row>
    <row r="178">
      <c r="G178" s="1"/>
    </row>
    <row r="179">
      <c r="G179" s="1"/>
    </row>
    <row r="180">
      <c r="G180" s="1"/>
    </row>
    <row r="181">
      <c r="G181" s="1"/>
    </row>
    <row r="182">
      <c r="G182" s="1"/>
    </row>
    <row r="183">
      <c r="G183" s="1"/>
    </row>
    <row r="184">
      <c r="G184" s="1"/>
    </row>
    <row r="185">
      <c r="G185" s="1"/>
    </row>
    <row r="186">
      <c r="G186" s="1"/>
    </row>
    <row r="187">
      <c r="G187" s="1"/>
    </row>
    <row r="188">
      <c r="G188" s="1"/>
    </row>
    <row r="189">
      <c r="G189" s="1"/>
    </row>
    <row r="190">
      <c r="G190" s="1"/>
    </row>
    <row r="191">
      <c r="G191" s="1"/>
    </row>
    <row r="192">
      <c r="G192" s="1"/>
    </row>
    <row r="193">
      <c r="G193" s="1"/>
    </row>
    <row r="194">
      <c r="G194" s="1"/>
    </row>
    <row r="195">
      <c r="G195" s="1"/>
    </row>
    <row r="196">
      <c r="G196" s="1"/>
    </row>
    <row r="197">
      <c r="G197" s="1"/>
    </row>
    <row r="198">
      <c r="G198" s="1"/>
    </row>
    <row r="199">
      <c r="G199" s="1"/>
    </row>
    <row r="200">
      <c r="G200" s="1"/>
    </row>
    <row r="201">
      <c r="G201" s="1"/>
    </row>
    <row r="202">
      <c r="G202" s="1"/>
    </row>
    <row r="203">
      <c r="G203" s="1"/>
    </row>
    <row r="204">
      <c r="G204" s="1"/>
    </row>
    <row r="205">
      <c r="G205" s="1"/>
    </row>
    <row r="206">
      <c r="G206" s="1"/>
    </row>
    <row r="207">
      <c r="G207" s="1"/>
    </row>
    <row r="208">
      <c r="G208" s="1"/>
    </row>
    <row r="209">
      <c r="G209" s="1"/>
    </row>
    <row r="210">
      <c r="G210" s="1"/>
    </row>
    <row r="211">
      <c r="G211" s="1"/>
    </row>
    <row r="212">
      <c r="G212" s="1"/>
    </row>
    <row r="213">
      <c r="G213" s="1"/>
    </row>
    <row r="214">
      <c r="G214" s="1"/>
    </row>
    <row r="215">
      <c r="G215" s="1"/>
    </row>
    <row r="216">
      <c r="G216" s="1"/>
    </row>
    <row r="217">
      <c r="G217" s="1"/>
    </row>
    <row r="218">
      <c r="G218" s="1"/>
    </row>
    <row r="219">
      <c r="G219" s="1"/>
    </row>
    <row r="220">
      <c r="G220" s="1"/>
    </row>
    <row r="221">
      <c r="G221" s="1"/>
    </row>
    <row r="222">
      <c r="G222" s="1"/>
    </row>
    <row r="223">
      <c r="G223" s="1"/>
    </row>
    <row r="224">
      <c r="G224" s="1"/>
    </row>
    <row r="225">
      <c r="G225" s="1"/>
    </row>
    <row r="226">
      <c r="G226" s="1"/>
    </row>
    <row r="227">
      <c r="G227" s="1"/>
    </row>
    <row r="228">
      <c r="G228" s="1"/>
    </row>
    <row r="229">
      <c r="G229" s="1"/>
    </row>
    <row r="230">
      <c r="G230" s="1"/>
    </row>
    <row r="231">
      <c r="G231" s="1"/>
    </row>
    <row r="232">
      <c r="G232" s="1"/>
    </row>
    <row r="233">
      <c r="G233" s="1"/>
    </row>
    <row r="234">
      <c r="G234" s="1"/>
    </row>
    <row r="235">
      <c r="G235" s="1"/>
    </row>
    <row r="236">
      <c r="G236" s="1"/>
    </row>
    <row r="237">
      <c r="G237" s="1"/>
    </row>
    <row r="238">
      <c r="G238" s="1"/>
    </row>
    <row r="239">
      <c r="G239" s="1"/>
    </row>
    <row r="240">
      <c r="G240" s="1"/>
    </row>
    <row r="241">
      <c r="G241" s="1"/>
    </row>
    <row r="242">
      <c r="G242" s="1"/>
    </row>
    <row r="243">
      <c r="G243" s="1"/>
    </row>
    <row r="244">
      <c r="G244" s="1"/>
    </row>
    <row r="245">
      <c r="G245" s="1"/>
    </row>
    <row r="246">
      <c r="G246" s="1"/>
    </row>
    <row r="247">
      <c r="G247" s="1"/>
    </row>
    <row r="248">
      <c r="G248" s="1"/>
    </row>
    <row r="249">
      <c r="G249" s="1"/>
    </row>
    <row r="250">
      <c r="G250" s="1"/>
    </row>
    <row r="251">
      <c r="G251" s="1"/>
    </row>
    <row r="252">
      <c r="G252" s="1"/>
    </row>
    <row r="253">
      <c r="G253" s="1"/>
    </row>
    <row r="254">
      <c r="G254" s="1"/>
    </row>
    <row r="255">
      <c r="G255" s="1"/>
    </row>
    <row r="256">
      <c r="G256" s="1"/>
    </row>
    <row r="257">
      <c r="G257" s="1"/>
    </row>
    <row r="258">
      <c r="G258" s="1"/>
    </row>
    <row r="259">
      <c r="G259" s="1"/>
    </row>
    <row r="260">
      <c r="G260" s="1"/>
    </row>
    <row r="261">
      <c r="G261" s="1"/>
    </row>
    <row r="262">
      <c r="G262" s="1"/>
    </row>
    <row r="263">
      <c r="G263" s="1"/>
    </row>
    <row r="264">
      <c r="G264" s="1"/>
    </row>
    <row r="265">
      <c r="G265" s="1"/>
    </row>
    <row r="266">
      <c r="G266" s="1"/>
    </row>
    <row r="267">
      <c r="G267" s="1"/>
    </row>
    <row r="268">
      <c r="G268" s="1"/>
    </row>
    <row r="269">
      <c r="G269" s="1"/>
    </row>
    <row r="270">
      <c r="G270" s="1"/>
    </row>
    <row r="271">
      <c r="G271" s="1"/>
    </row>
    <row r="272">
      <c r="G272" s="1"/>
    </row>
    <row r="273">
      <c r="G273" s="1"/>
    </row>
    <row r="274">
      <c r="G274" s="1"/>
    </row>
    <row r="275">
      <c r="G275" s="1"/>
    </row>
    <row r="276">
      <c r="G276" s="1"/>
    </row>
    <row r="277">
      <c r="G277" s="1"/>
    </row>
    <row r="278">
      <c r="G278" s="1"/>
    </row>
    <row r="279">
      <c r="G279" s="1"/>
    </row>
    <row r="280">
      <c r="G280" s="1"/>
    </row>
    <row r="281">
      <c r="G281" s="1"/>
    </row>
    <row r="282">
      <c r="G282" s="1"/>
    </row>
    <row r="283">
      <c r="G283" s="1"/>
    </row>
    <row r="284">
      <c r="G284" s="1"/>
    </row>
    <row r="285">
      <c r="G285" s="1"/>
    </row>
    <row r="286">
      <c r="G286" s="1"/>
    </row>
    <row r="287">
      <c r="G287" s="1"/>
    </row>
    <row r="288">
      <c r="G288" s="1"/>
    </row>
    <row r="289">
      <c r="G289" s="1"/>
    </row>
    <row r="290">
      <c r="G290" s="1"/>
    </row>
    <row r="291">
      <c r="G291" s="1"/>
    </row>
    <row r="292">
      <c r="G292" s="1"/>
    </row>
    <row r="293">
      <c r="G293" s="1"/>
    </row>
    <row r="294">
      <c r="G294" s="1"/>
    </row>
    <row r="295">
      <c r="G295" s="1"/>
    </row>
    <row r="296">
      <c r="G296" s="1"/>
    </row>
    <row r="297">
      <c r="G297" s="1"/>
    </row>
    <row r="298">
      <c r="G298" s="1"/>
    </row>
    <row r="299">
      <c r="G299" s="1"/>
    </row>
    <row r="300">
      <c r="G300" s="1"/>
    </row>
    <row r="301">
      <c r="G301" s="1"/>
    </row>
    <row r="302">
      <c r="G302" s="1"/>
    </row>
    <row r="303">
      <c r="G303" s="1"/>
    </row>
    <row r="304">
      <c r="G304" s="1"/>
    </row>
    <row r="305">
      <c r="G305" s="1"/>
    </row>
    <row r="306">
      <c r="G306" s="1"/>
    </row>
    <row r="307">
      <c r="G307" s="1"/>
    </row>
    <row r="308">
      <c r="G308" s="1"/>
    </row>
    <row r="309">
      <c r="G309" s="1"/>
    </row>
    <row r="310">
      <c r="G310" s="1"/>
    </row>
    <row r="311">
      <c r="G311" s="1"/>
    </row>
    <row r="312">
      <c r="G312" s="1"/>
    </row>
    <row r="313">
      <c r="G313" s="1"/>
    </row>
    <row r="314">
      <c r="G314" s="1"/>
    </row>
    <row r="315">
      <c r="G315" s="1"/>
    </row>
    <row r="316">
      <c r="G316" s="1"/>
    </row>
    <row r="317">
      <c r="G317" s="1"/>
    </row>
    <row r="318">
      <c r="G318" s="1"/>
    </row>
    <row r="319">
      <c r="G319" s="1"/>
    </row>
    <row r="320">
      <c r="G320" s="1"/>
    </row>
    <row r="321">
      <c r="G321" s="1"/>
    </row>
    <row r="322">
      <c r="G322" s="1"/>
    </row>
    <row r="323">
      <c r="G323" s="1"/>
    </row>
    <row r="324">
      <c r="G324" s="1"/>
    </row>
    <row r="325">
      <c r="G325" s="1"/>
    </row>
    <row r="326">
      <c r="G326" s="1"/>
    </row>
    <row r="327">
      <c r="G327" s="1"/>
    </row>
    <row r="328">
      <c r="G328" s="1"/>
    </row>
    <row r="329">
      <c r="G329" s="1"/>
    </row>
    <row r="330">
      <c r="G330" s="1"/>
    </row>
    <row r="331">
      <c r="G331" s="1"/>
    </row>
    <row r="332">
      <c r="G332" s="1"/>
    </row>
    <row r="333">
      <c r="G333" s="1"/>
    </row>
    <row r="334">
      <c r="G334" s="1"/>
    </row>
    <row r="335">
      <c r="G335" s="1"/>
    </row>
    <row r="336">
      <c r="G336" s="1"/>
    </row>
    <row r="337">
      <c r="G337" s="1"/>
    </row>
    <row r="338">
      <c r="G338" s="1"/>
    </row>
    <row r="339">
      <c r="G339" s="1"/>
    </row>
    <row r="340">
      <c r="G340" s="1"/>
    </row>
    <row r="341">
      <c r="G341" s="1"/>
    </row>
    <row r="342">
      <c r="G342" s="1"/>
    </row>
    <row r="343">
      <c r="G343" s="1"/>
    </row>
    <row r="344">
      <c r="G344" s="1"/>
    </row>
    <row r="345">
      <c r="G345" s="1"/>
    </row>
    <row r="346">
      <c r="G346" s="1"/>
    </row>
    <row r="347">
      <c r="G347" s="1"/>
    </row>
    <row r="348">
      <c r="G348" s="1"/>
    </row>
    <row r="349">
      <c r="G349" s="1"/>
    </row>
    <row r="350">
      <c r="G350" s="1"/>
    </row>
    <row r="351">
      <c r="G351" s="1"/>
    </row>
    <row r="352">
      <c r="G352" s="1"/>
    </row>
    <row r="353">
      <c r="G353" s="1"/>
    </row>
    <row r="354">
      <c r="G354" s="1"/>
    </row>
    <row r="355">
      <c r="G355" s="1"/>
    </row>
    <row r="356">
      <c r="G356" s="1"/>
    </row>
    <row r="357">
      <c r="G357" s="1"/>
    </row>
    <row r="358">
      <c r="G358" s="1"/>
    </row>
    <row r="359">
      <c r="G359" s="1"/>
    </row>
    <row r="360">
      <c r="G360" s="1"/>
    </row>
    <row r="361">
      <c r="G361" s="1"/>
    </row>
    <row r="362">
      <c r="G362" s="1"/>
    </row>
    <row r="363">
      <c r="G363" s="1"/>
    </row>
    <row r="364">
      <c r="G364" s="1"/>
    </row>
    <row r="365">
      <c r="G365" s="1"/>
    </row>
    <row r="366">
      <c r="G366" s="1"/>
    </row>
    <row r="367">
      <c r="G367" s="1"/>
    </row>
    <row r="368">
      <c r="G368" s="1"/>
    </row>
    <row r="369">
      <c r="G369" s="1"/>
    </row>
    <row r="370">
      <c r="G370" s="1"/>
    </row>
    <row r="371">
      <c r="G371" s="1"/>
    </row>
    <row r="372">
      <c r="G372" s="1"/>
    </row>
    <row r="373">
      <c r="G373" s="1"/>
    </row>
    <row r="374">
      <c r="G374" s="1"/>
    </row>
    <row r="375">
      <c r="G375" s="1"/>
    </row>
    <row r="376">
      <c r="G376" s="1"/>
    </row>
    <row r="377">
      <c r="G377" s="1"/>
    </row>
    <row r="378">
      <c r="G378" s="1"/>
    </row>
    <row r="379">
      <c r="G379" s="1"/>
    </row>
    <row r="380">
      <c r="G380" s="1"/>
    </row>
    <row r="381">
      <c r="G381" s="1"/>
    </row>
    <row r="382">
      <c r="G382" s="1"/>
    </row>
    <row r="383">
      <c r="G383" s="1"/>
    </row>
    <row r="384">
      <c r="G384" s="1"/>
    </row>
    <row r="385">
      <c r="G385" s="1"/>
    </row>
    <row r="386">
      <c r="G386" s="1"/>
    </row>
    <row r="387">
      <c r="G387" s="1"/>
    </row>
    <row r="388">
      <c r="G388" s="1"/>
    </row>
    <row r="389">
      <c r="G389" s="1"/>
    </row>
    <row r="390">
      <c r="G390" s="1"/>
    </row>
    <row r="391">
      <c r="G391" s="1"/>
    </row>
    <row r="392">
      <c r="G392" s="1"/>
    </row>
    <row r="393">
      <c r="G393" s="1"/>
    </row>
    <row r="394">
      <c r="G394" s="1"/>
    </row>
    <row r="395">
      <c r="G395" s="1"/>
    </row>
    <row r="396">
      <c r="G396" s="1"/>
    </row>
    <row r="397">
      <c r="G397" s="1"/>
    </row>
    <row r="398">
      <c r="G398" s="1"/>
    </row>
    <row r="399">
      <c r="G399" s="1"/>
    </row>
    <row r="400">
      <c r="G400" s="1"/>
    </row>
    <row r="401">
      <c r="G401" s="1"/>
    </row>
    <row r="402">
      <c r="G402" s="1"/>
    </row>
    <row r="403">
      <c r="G403" s="1"/>
    </row>
    <row r="404">
      <c r="G404" s="1"/>
    </row>
    <row r="405">
      <c r="G405" s="1"/>
    </row>
    <row r="406">
      <c r="G406" s="1"/>
    </row>
    <row r="407">
      <c r="G407" s="1"/>
    </row>
    <row r="408">
      <c r="G408" s="1"/>
    </row>
    <row r="409">
      <c r="G409" s="1"/>
    </row>
    <row r="410">
      <c r="G410" s="1"/>
    </row>
    <row r="411">
      <c r="G411" s="1"/>
    </row>
    <row r="412">
      <c r="G412" s="1"/>
    </row>
    <row r="413">
      <c r="G413" s="1"/>
    </row>
    <row r="414">
      <c r="G414" s="1"/>
    </row>
    <row r="415">
      <c r="G415" s="1"/>
    </row>
    <row r="416">
      <c r="G416" s="1"/>
    </row>
    <row r="417">
      <c r="G417" s="1"/>
    </row>
    <row r="418">
      <c r="G418" s="1"/>
    </row>
    <row r="419">
      <c r="G419" s="1"/>
    </row>
    <row r="420">
      <c r="G420" s="1"/>
    </row>
    <row r="421">
      <c r="G421" s="1"/>
    </row>
    <row r="422">
      <c r="G422" s="1"/>
    </row>
    <row r="423">
      <c r="G423" s="1"/>
    </row>
    <row r="424">
      <c r="G424" s="1"/>
    </row>
    <row r="425">
      <c r="G425" s="1"/>
    </row>
    <row r="426">
      <c r="G426" s="1"/>
    </row>
    <row r="427">
      <c r="G427" s="1"/>
    </row>
    <row r="428">
      <c r="G428" s="1"/>
    </row>
    <row r="429">
      <c r="G429" s="1"/>
    </row>
    <row r="430">
      <c r="G430" s="1"/>
    </row>
    <row r="431">
      <c r="G431" s="1"/>
    </row>
    <row r="432">
      <c r="G432" s="1"/>
    </row>
    <row r="433">
      <c r="G433" s="1"/>
    </row>
    <row r="434">
      <c r="G434" s="1"/>
    </row>
    <row r="435">
      <c r="G435" s="1"/>
    </row>
    <row r="436">
      <c r="G436" s="1"/>
    </row>
    <row r="437">
      <c r="G437" s="1"/>
    </row>
    <row r="438">
      <c r="G438" s="1"/>
    </row>
    <row r="439">
      <c r="G439" s="1"/>
    </row>
    <row r="440">
      <c r="G440" s="1"/>
    </row>
    <row r="441">
      <c r="G441" s="1"/>
    </row>
    <row r="442">
      <c r="G442" s="1"/>
    </row>
    <row r="443">
      <c r="G443" s="1"/>
    </row>
    <row r="444">
      <c r="G444" s="1"/>
    </row>
    <row r="445">
      <c r="G445" s="1"/>
    </row>
    <row r="446">
      <c r="G446" s="1"/>
    </row>
    <row r="447">
      <c r="G447" s="1"/>
    </row>
    <row r="448">
      <c r="G448" s="1"/>
    </row>
    <row r="449">
      <c r="G449" s="1"/>
    </row>
    <row r="450">
      <c r="G450" s="1"/>
    </row>
    <row r="451">
      <c r="G451" s="1"/>
    </row>
    <row r="452">
      <c r="G452" s="1"/>
    </row>
    <row r="453">
      <c r="G453" s="1"/>
    </row>
    <row r="454">
      <c r="G454" s="1"/>
    </row>
    <row r="455">
      <c r="G455" s="1"/>
    </row>
    <row r="456">
      <c r="G456" s="1"/>
    </row>
    <row r="457">
      <c r="G457" s="1"/>
    </row>
    <row r="458">
      <c r="G458" s="1"/>
    </row>
    <row r="459">
      <c r="G459" s="1"/>
    </row>
    <row r="460">
      <c r="G460" s="1"/>
    </row>
    <row r="461">
      <c r="G461" s="1"/>
    </row>
    <row r="462">
      <c r="G462" s="1"/>
    </row>
    <row r="463">
      <c r="G463" s="1"/>
    </row>
    <row r="464">
      <c r="G464" s="1"/>
    </row>
    <row r="465">
      <c r="G465" s="1"/>
    </row>
    <row r="466">
      <c r="G466" s="1"/>
    </row>
    <row r="467">
      <c r="G467" s="1"/>
    </row>
    <row r="468">
      <c r="G468" s="1"/>
    </row>
    <row r="469">
      <c r="G469" s="1"/>
    </row>
    <row r="470">
      <c r="G470" s="1"/>
    </row>
    <row r="471">
      <c r="G471" s="1"/>
    </row>
    <row r="472">
      <c r="G472" s="1"/>
    </row>
    <row r="473">
      <c r="G473" s="1"/>
    </row>
    <row r="474">
      <c r="G474" s="1"/>
    </row>
    <row r="475">
      <c r="G475" s="1"/>
    </row>
    <row r="476">
      <c r="G476" s="1"/>
    </row>
    <row r="477">
      <c r="G477" s="1"/>
    </row>
    <row r="478">
      <c r="G478" s="1"/>
    </row>
    <row r="479">
      <c r="G479" s="1"/>
    </row>
    <row r="480">
      <c r="G480" s="1"/>
    </row>
    <row r="481">
      <c r="G481" s="1"/>
    </row>
    <row r="482">
      <c r="G482" s="1"/>
    </row>
    <row r="483">
      <c r="G483" s="1"/>
    </row>
    <row r="484">
      <c r="G484" s="1"/>
    </row>
    <row r="485">
      <c r="G485" s="1"/>
    </row>
    <row r="486">
      <c r="G486" s="1"/>
    </row>
    <row r="487">
      <c r="G487" s="1"/>
    </row>
    <row r="488">
      <c r="G488" s="1"/>
    </row>
    <row r="489">
      <c r="G489" s="1"/>
    </row>
    <row r="490">
      <c r="G490" s="1"/>
    </row>
    <row r="491">
      <c r="G491" s="1"/>
    </row>
    <row r="492">
      <c r="G492" s="1"/>
    </row>
    <row r="493">
      <c r="G493" s="1"/>
    </row>
    <row r="494">
      <c r="G494" s="1"/>
    </row>
    <row r="495">
      <c r="G495" s="1"/>
    </row>
    <row r="496">
      <c r="G496" s="1"/>
    </row>
    <row r="497">
      <c r="G497" s="1"/>
    </row>
    <row r="498">
      <c r="G498" s="1"/>
    </row>
    <row r="499">
      <c r="G499" s="1"/>
    </row>
    <row r="500">
      <c r="G500" s="1"/>
    </row>
    <row r="501">
      <c r="G501" s="1"/>
    </row>
    <row r="502">
      <c r="G502" s="1"/>
    </row>
    <row r="503">
      <c r="G503" s="1"/>
    </row>
    <row r="504">
      <c r="G504" s="1"/>
    </row>
    <row r="505">
      <c r="G505" s="1"/>
    </row>
    <row r="506">
      <c r="G506" s="1"/>
    </row>
    <row r="507">
      <c r="G507" s="1"/>
    </row>
    <row r="508">
      <c r="G508" s="1"/>
    </row>
    <row r="509">
      <c r="G509" s="1"/>
    </row>
    <row r="510">
      <c r="G510" s="1"/>
    </row>
    <row r="511">
      <c r="G511" s="1"/>
    </row>
    <row r="512">
      <c r="G512" s="1"/>
    </row>
    <row r="513">
      <c r="G513" s="1"/>
    </row>
    <row r="514">
      <c r="G514" s="1"/>
    </row>
    <row r="515">
      <c r="G515" s="1"/>
    </row>
    <row r="516">
      <c r="G516" s="1"/>
    </row>
    <row r="517">
      <c r="G517" s="1"/>
    </row>
    <row r="518">
      <c r="G518" s="1"/>
    </row>
    <row r="519">
      <c r="G519" s="1"/>
    </row>
    <row r="520">
      <c r="G520" s="1"/>
    </row>
    <row r="521">
      <c r="G521" s="1"/>
    </row>
    <row r="522">
      <c r="G522" s="1"/>
    </row>
    <row r="523">
      <c r="G523" s="1"/>
    </row>
    <row r="524">
      <c r="G524" s="1"/>
    </row>
    <row r="525">
      <c r="G525" s="1"/>
    </row>
    <row r="526">
      <c r="G526" s="1"/>
    </row>
    <row r="527">
      <c r="G527" s="1"/>
    </row>
    <row r="528">
      <c r="G528" s="1"/>
    </row>
    <row r="529">
      <c r="G529" s="1"/>
    </row>
    <row r="530">
      <c r="G530" s="1"/>
    </row>
    <row r="531">
      <c r="G531" s="1"/>
    </row>
    <row r="532">
      <c r="G532" s="1"/>
    </row>
    <row r="533">
      <c r="G533" s="1"/>
    </row>
    <row r="534">
      <c r="G534" s="1"/>
    </row>
    <row r="535">
      <c r="G535" s="1"/>
    </row>
    <row r="536">
      <c r="G536" s="1"/>
    </row>
    <row r="537">
      <c r="G537" s="1"/>
    </row>
    <row r="538">
      <c r="G538" s="1"/>
    </row>
    <row r="539">
      <c r="G539" s="1"/>
    </row>
    <row r="540">
      <c r="G540" s="1"/>
    </row>
    <row r="541">
      <c r="G541" s="1"/>
    </row>
    <row r="542">
      <c r="G542" s="1"/>
    </row>
    <row r="543">
      <c r="G543" s="1"/>
    </row>
    <row r="544">
      <c r="G544" s="1"/>
    </row>
    <row r="545">
      <c r="G545" s="1"/>
    </row>
    <row r="546">
      <c r="G546" s="1"/>
    </row>
    <row r="547">
      <c r="G547" s="1"/>
    </row>
    <row r="548">
      <c r="G548" s="1"/>
    </row>
    <row r="549">
      <c r="G549" s="1"/>
    </row>
    <row r="550">
      <c r="G550" s="1"/>
    </row>
    <row r="551">
      <c r="G551" s="1"/>
    </row>
    <row r="552">
      <c r="G552" s="1"/>
    </row>
    <row r="553">
      <c r="G553" s="1"/>
    </row>
    <row r="554">
      <c r="G554" s="1"/>
    </row>
    <row r="555">
      <c r="G555" s="1"/>
    </row>
    <row r="556">
      <c r="G556" s="1"/>
    </row>
    <row r="557">
      <c r="G557" s="1"/>
    </row>
    <row r="558">
      <c r="G558" s="1"/>
    </row>
    <row r="559">
      <c r="G559" s="1"/>
    </row>
    <row r="560">
      <c r="G560" s="1"/>
    </row>
    <row r="561">
      <c r="G561" s="1"/>
    </row>
    <row r="562">
      <c r="G562" s="1"/>
    </row>
    <row r="563">
      <c r="G563" s="1"/>
    </row>
    <row r="564">
      <c r="G564" s="1"/>
    </row>
    <row r="565">
      <c r="G565" s="1"/>
    </row>
    <row r="566">
      <c r="G566" s="1"/>
    </row>
    <row r="567">
      <c r="G567" s="1"/>
    </row>
    <row r="568">
      <c r="G568" s="1"/>
    </row>
    <row r="569">
      <c r="G569" s="1"/>
    </row>
    <row r="570">
      <c r="G570" s="1"/>
    </row>
    <row r="571">
      <c r="G571" s="1"/>
    </row>
    <row r="572">
      <c r="G572" s="1"/>
    </row>
    <row r="573">
      <c r="G573" s="1"/>
    </row>
    <row r="574">
      <c r="G574" s="1"/>
    </row>
    <row r="575">
      <c r="G575" s="1"/>
    </row>
    <row r="576">
      <c r="G576" s="1"/>
    </row>
    <row r="577">
      <c r="G577" s="1"/>
    </row>
    <row r="578">
      <c r="G578" s="1"/>
    </row>
    <row r="579">
      <c r="G579" s="1"/>
    </row>
    <row r="580">
      <c r="G580" s="1"/>
    </row>
    <row r="581">
      <c r="G581" s="1"/>
    </row>
    <row r="582">
      <c r="G582" s="1"/>
    </row>
    <row r="583">
      <c r="G583" s="1"/>
    </row>
    <row r="584">
      <c r="G584" s="1"/>
    </row>
    <row r="585">
      <c r="G585" s="1"/>
    </row>
    <row r="586">
      <c r="G586" s="1"/>
    </row>
    <row r="587">
      <c r="G587" s="1"/>
    </row>
    <row r="588">
      <c r="G588" s="1"/>
    </row>
    <row r="589">
      <c r="G589" s="1"/>
    </row>
    <row r="590">
      <c r="G590" s="1"/>
    </row>
    <row r="591">
      <c r="G591" s="1"/>
    </row>
    <row r="592">
      <c r="G592" s="1"/>
    </row>
    <row r="593">
      <c r="G593" s="1"/>
    </row>
    <row r="594">
      <c r="G594" s="1"/>
    </row>
    <row r="595">
      <c r="G595" s="1"/>
    </row>
    <row r="596">
      <c r="G596" s="1"/>
    </row>
    <row r="597">
      <c r="G597" s="1"/>
    </row>
    <row r="598">
      <c r="G598" s="1"/>
    </row>
    <row r="599">
      <c r="G599" s="1"/>
    </row>
    <row r="600">
      <c r="G600" s="1"/>
    </row>
    <row r="601">
      <c r="G601" s="1"/>
    </row>
    <row r="602">
      <c r="G602" s="1"/>
    </row>
    <row r="603">
      <c r="G603" s="1"/>
    </row>
    <row r="604">
      <c r="G604" s="1"/>
    </row>
    <row r="605">
      <c r="G605" s="1"/>
    </row>
    <row r="606">
      <c r="G606" s="1"/>
    </row>
    <row r="607">
      <c r="G607" s="1"/>
    </row>
    <row r="608">
      <c r="G608" s="1"/>
    </row>
    <row r="609">
      <c r="G609" s="1"/>
    </row>
    <row r="610">
      <c r="G610" s="1"/>
    </row>
    <row r="611">
      <c r="G611" s="1"/>
    </row>
    <row r="612">
      <c r="G612" s="1"/>
    </row>
    <row r="613">
      <c r="G613" s="1"/>
    </row>
    <row r="614">
      <c r="G614" s="1"/>
    </row>
    <row r="615">
      <c r="G615" s="1"/>
    </row>
    <row r="616">
      <c r="G616" s="1"/>
    </row>
    <row r="617">
      <c r="G617" s="1"/>
    </row>
    <row r="618">
      <c r="G618" s="1"/>
    </row>
    <row r="619">
      <c r="G619" s="1"/>
    </row>
    <row r="620">
      <c r="G620" s="1"/>
    </row>
    <row r="621">
      <c r="G621" s="1"/>
    </row>
    <row r="622">
      <c r="G622" s="1"/>
    </row>
    <row r="623">
      <c r="G623" s="1"/>
    </row>
    <row r="624">
      <c r="G624" s="1"/>
    </row>
    <row r="625">
      <c r="G625" s="1"/>
    </row>
    <row r="626">
      <c r="G626" s="1"/>
    </row>
    <row r="627">
      <c r="G627" s="1"/>
    </row>
    <row r="628">
      <c r="G628" s="1"/>
    </row>
    <row r="629">
      <c r="G629" s="1"/>
    </row>
    <row r="630">
      <c r="G630" s="1"/>
    </row>
    <row r="631">
      <c r="G631" s="1"/>
    </row>
    <row r="632">
      <c r="G632" s="1"/>
    </row>
    <row r="633">
      <c r="G633" s="1"/>
    </row>
    <row r="634">
      <c r="G634" s="1"/>
    </row>
    <row r="635">
      <c r="G635" s="1"/>
    </row>
    <row r="636">
      <c r="G636" s="1"/>
    </row>
    <row r="637">
      <c r="G637" s="1"/>
    </row>
    <row r="638">
      <c r="G638" s="1"/>
    </row>
    <row r="639">
      <c r="G639" s="1"/>
    </row>
    <row r="640">
      <c r="G640" s="1"/>
    </row>
    <row r="641">
      <c r="G641" s="1"/>
    </row>
    <row r="642">
      <c r="G642" s="1"/>
    </row>
    <row r="643">
      <c r="G643" s="1"/>
    </row>
    <row r="644">
      <c r="G644" s="1"/>
    </row>
    <row r="645">
      <c r="G645" s="1"/>
    </row>
    <row r="646">
      <c r="G646" s="1"/>
    </row>
    <row r="647">
      <c r="G647" s="1"/>
    </row>
    <row r="648">
      <c r="G648" s="1"/>
    </row>
    <row r="649">
      <c r="G649" s="1"/>
    </row>
    <row r="650">
      <c r="G650" s="1"/>
    </row>
    <row r="651">
      <c r="G651" s="1"/>
    </row>
    <row r="652">
      <c r="G652" s="1"/>
    </row>
    <row r="653">
      <c r="G653" s="1"/>
    </row>
    <row r="654">
      <c r="G654" s="1"/>
    </row>
    <row r="655">
      <c r="G655" s="1"/>
    </row>
    <row r="656">
      <c r="G656" s="1"/>
    </row>
    <row r="657">
      <c r="G657" s="1"/>
    </row>
    <row r="658">
      <c r="G658" s="1"/>
    </row>
    <row r="659">
      <c r="G659" s="1"/>
    </row>
    <row r="660">
      <c r="G660" s="1"/>
    </row>
    <row r="661">
      <c r="G661" s="1"/>
    </row>
    <row r="662">
      <c r="G662" s="1"/>
    </row>
    <row r="663">
      <c r="G663" s="1"/>
    </row>
    <row r="664">
      <c r="G664" s="1"/>
    </row>
    <row r="665">
      <c r="G665" s="1"/>
    </row>
    <row r="666">
      <c r="G666" s="1"/>
    </row>
    <row r="667">
      <c r="G667" s="1"/>
    </row>
    <row r="668">
      <c r="G668" s="1"/>
    </row>
    <row r="669">
      <c r="G669" s="1"/>
    </row>
    <row r="670">
      <c r="G670" s="1"/>
    </row>
    <row r="671">
      <c r="G671" s="1"/>
    </row>
    <row r="672">
      <c r="G672" s="1"/>
    </row>
    <row r="673">
      <c r="G673" s="1"/>
    </row>
    <row r="674">
      <c r="G674" s="1"/>
    </row>
    <row r="675">
      <c r="G675" s="1"/>
    </row>
    <row r="676">
      <c r="G676" s="1"/>
    </row>
    <row r="677">
      <c r="G677" s="1"/>
    </row>
    <row r="678">
      <c r="G678" s="1"/>
    </row>
    <row r="679">
      <c r="G679" s="1"/>
    </row>
    <row r="680">
      <c r="G680" s="1"/>
    </row>
    <row r="681">
      <c r="G681" s="1"/>
    </row>
    <row r="682">
      <c r="G682" s="1"/>
    </row>
    <row r="683">
      <c r="G683" s="1"/>
    </row>
    <row r="684">
      <c r="G684" s="1"/>
    </row>
    <row r="685">
      <c r="G685" s="1"/>
    </row>
    <row r="686">
      <c r="G686" s="1"/>
    </row>
    <row r="687">
      <c r="G687" s="1"/>
    </row>
    <row r="688">
      <c r="G688" s="1"/>
    </row>
    <row r="689">
      <c r="G689" s="1"/>
    </row>
    <row r="690">
      <c r="G690" s="1"/>
    </row>
    <row r="691">
      <c r="G691" s="1"/>
    </row>
    <row r="692">
      <c r="G692" s="1"/>
    </row>
    <row r="693">
      <c r="G693" s="1"/>
    </row>
    <row r="694">
      <c r="G694" s="1"/>
    </row>
    <row r="695">
      <c r="G695" s="1"/>
    </row>
    <row r="696">
      <c r="G696" s="1"/>
    </row>
    <row r="697">
      <c r="G697" s="1"/>
    </row>
    <row r="698">
      <c r="G698" s="1"/>
    </row>
    <row r="699">
      <c r="G699" s="1"/>
    </row>
    <row r="700">
      <c r="G700" s="1"/>
    </row>
    <row r="701">
      <c r="G701" s="1"/>
    </row>
    <row r="702">
      <c r="G702" s="1"/>
    </row>
    <row r="703">
      <c r="G703" s="1"/>
    </row>
    <row r="704">
      <c r="G704" s="1"/>
    </row>
    <row r="705">
      <c r="G705" s="1"/>
    </row>
    <row r="706">
      <c r="G706" s="1"/>
    </row>
    <row r="707">
      <c r="G707" s="1"/>
    </row>
    <row r="708">
      <c r="G708" s="1"/>
    </row>
    <row r="709">
      <c r="G709" s="1"/>
    </row>
    <row r="710">
      <c r="G710" s="1"/>
    </row>
    <row r="711">
      <c r="G711" s="1"/>
    </row>
    <row r="712">
      <c r="G712" s="1"/>
    </row>
    <row r="713">
      <c r="G713" s="1"/>
    </row>
    <row r="714">
      <c r="G714" s="1"/>
    </row>
    <row r="715">
      <c r="G715" s="1"/>
    </row>
    <row r="716">
      <c r="G716" s="1"/>
    </row>
    <row r="717">
      <c r="G717" s="1"/>
    </row>
    <row r="718">
      <c r="G718" s="1"/>
    </row>
    <row r="719">
      <c r="G719" s="1"/>
    </row>
    <row r="720">
      <c r="G720" s="1"/>
    </row>
    <row r="721">
      <c r="G721" s="1"/>
    </row>
    <row r="722">
      <c r="G722" s="1"/>
    </row>
    <row r="723">
      <c r="G723" s="1"/>
    </row>
    <row r="724">
      <c r="G724" s="1"/>
    </row>
    <row r="725">
      <c r="G725" s="1"/>
    </row>
    <row r="726">
      <c r="G726" s="1"/>
    </row>
    <row r="727">
      <c r="G727" s="1"/>
    </row>
    <row r="728">
      <c r="G728" s="1"/>
    </row>
    <row r="729">
      <c r="G729" s="1"/>
    </row>
    <row r="730">
      <c r="G730" s="1"/>
    </row>
    <row r="731">
      <c r="G731" s="1"/>
    </row>
    <row r="732">
      <c r="G732" s="1"/>
    </row>
    <row r="733">
      <c r="G733" s="1"/>
    </row>
    <row r="734">
      <c r="G734" s="1"/>
    </row>
    <row r="735">
      <c r="G735" s="1"/>
    </row>
    <row r="736">
      <c r="G736" s="1"/>
    </row>
    <row r="737">
      <c r="G737" s="1"/>
    </row>
    <row r="738">
      <c r="G738" s="1"/>
    </row>
    <row r="739">
      <c r="G739" s="1"/>
    </row>
    <row r="740">
      <c r="G740" s="1"/>
    </row>
    <row r="741">
      <c r="G741" s="1"/>
    </row>
    <row r="742">
      <c r="G742" s="1"/>
    </row>
    <row r="743">
      <c r="G743" s="1"/>
    </row>
    <row r="744">
      <c r="G744" s="1"/>
    </row>
    <row r="745">
      <c r="G745" s="1"/>
    </row>
    <row r="746">
      <c r="G746" s="1"/>
    </row>
    <row r="747">
      <c r="G747" s="1"/>
    </row>
    <row r="748">
      <c r="G748" s="1"/>
    </row>
    <row r="749">
      <c r="G749" s="1"/>
    </row>
    <row r="750">
      <c r="G750" s="1"/>
    </row>
    <row r="751">
      <c r="G751" s="1"/>
    </row>
    <row r="752">
      <c r="G752" s="1"/>
    </row>
    <row r="753">
      <c r="G753" s="1"/>
    </row>
    <row r="754">
      <c r="G754" s="1"/>
    </row>
    <row r="755">
      <c r="G755" s="1"/>
    </row>
    <row r="756">
      <c r="G756" s="1"/>
    </row>
    <row r="757">
      <c r="G757" s="1"/>
    </row>
    <row r="758">
      <c r="G758" s="1"/>
    </row>
    <row r="759">
      <c r="G759" s="1"/>
    </row>
    <row r="760">
      <c r="G760" s="1"/>
    </row>
    <row r="761">
      <c r="G761" s="1"/>
    </row>
    <row r="762">
      <c r="G762" s="1"/>
    </row>
    <row r="763">
      <c r="G763" s="1"/>
    </row>
    <row r="764">
      <c r="G764" s="1"/>
    </row>
    <row r="765">
      <c r="G765" s="1"/>
    </row>
    <row r="766">
      <c r="G766" s="1"/>
    </row>
    <row r="767">
      <c r="G767" s="1"/>
    </row>
    <row r="768">
      <c r="G768" s="1"/>
    </row>
    <row r="769">
      <c r="G769" s="1"/>
    </row>
    <row r="770">
      <c r="G770" s="1"/>
    </row>
    <row r="771">
      <c r="G771" s="1"/>
    </row>
    <row r="772">
      <c r="G772" s="1"/>
    </row>
    <row r="773">
      <c r="G773" s="1"/>
    </row>
    <row r="774">
      <c r="G774" s="1"/>
    </row>
    <row r="775">
      <c r="G775" s="1"/>
    </row>
    <row r="776">
      <c r="G776" s="1"/>
    </row>
    <row r="777">
      <c r="G777" s="1"/>
    </row>
    <row r="778">
      <c r="G778" s="1"/>
    </row>
    <row r="779">
      <c r="G779" s="1"/>
    </row>
    <row r="780">
      <c r="G780" s="1"/>
    </row>
    <row r="781">
      <c r="G781" s="1"/>
    </row>
    <row r="782">
      <c r="G782" s="1"/>
    </row>
    <row r="783">
      <c r="G783" s="1"/>
    </row>
    <row r="784">
      <c r="G784" s="1"/>
    </row>
    <row r="785">
      <c r="G785" s="1"/>
    </row>
    <row r="786">
      <c r="G786" s="1"/>
    </row>
    <row r="787">
      <c r="G787" s="1"/>
    </row>
    <row r="788">
      <c r="G788" s="1"/>
    </row>
    <row r="789">
      <c r="G789" s="1"/>
    </row>
    <row r="790">
      <c r="G790" s="1"/>
    </row>
    <row r="791">
      <c r="G791" s="1"/>
    </row>
    <row r="792">
      <c r="G792" s="1"/>
    </row>
    <row r="793">
      <c r="G793" s="1"/>
    </row>
    <row r="794">
      <c r="G794" s="1"/>
    </row>
    <row r="795">
      <c r="G795" s="1"/>
    </row>
    <row r="796">
      <c r="G796" s="1"/>
    </row>
    <row r="797">
      <c r="G797" s="1"/>
    </row>
    <row r="798">
      <c r="G798" s="1"/>
    </row>
    <row r="799">
      <c r="G799" s="1"/>
    </row>
    <row r="800">
      <c r="G800" s="1"/>
    </row>
    <row r="801">
      <c r="G801" s="1"/>
    </row>
    <row r="802">
      <c r="G802" s="1"/>
    </row>
    <row r="803">
      <c r="G803" s="1"/>
    </row>
    <row r="804">
      <c r="G804" s="1"/>
    </row>
    <row r="805">
      <c r="G805" s="1"/>
    </row>
    <row r="806">
      <c r="G806" s="1"/>
    </row>
    <row r="807">
      <c r="G807" s="1"/>
    </row>
    <row r="808">
      <c r="G808" s="1"/>
    </row>
    <row r="809">
      <c r="G809" s="1"/>
    </row>
    <row r="810">
      <c r="G810" s="1"/>
    </row>
    <row r="811">
      <c r="G811" s="1"/>
    </row>
    <row r="812">
      <c r="G812" s="1"/>
    </row>
    <row r="813">
      <c r="G813" s="1"/>
    </row>
    <row r="814">
      <c r="G814" s="1"/>
    </row>
    <row r="815">
      <c r="G815" s="1"/>
    </row>
    <row r="816">
      <c r="G816" s="1"/>
    </row>
    <row r="817">
      <c r="G817" s="1"/>
    </row>
    <row r="818">
      <c r="G818" s="1"/>
    </row>
    <row r="819">
      <c r="G819" s="1"/>
    </row>
    <row r="820">
      <c r="G820" s="1"/>
    </row>
    <row r="821">
      <c r="G821" s="1"/>
    </row>
    <row r="822">
      <c r="G822" s="1"/>
    </row>
    <row r="823">
      <c r="G823" s="1"/>
    </row>
    <row r="824">
      <c r="G824" s="1"/>
    </row>
    <row r="825">
      <c r="G825" s="1"/>
    </row>
    <row r="826">
      <c r="G826" s="1"/>
    </row>
    <row r="827">
      <c r="G827" s="1"/>
    </row>
    <row r="828">
      <c r="G828" s="1"/>
    </row>
    <row r="829">
      <c r="G829" s="1"/>
    </row>
    <row r="830">
      <c r="G830" s="1"/>
    </row>
    <row r="831">
      <c r="G831" s="1"/>
    </row>
    <row r="832">
      <c r="G832" s="1"/>
    </row>
    <row r="833">
      <c r="G833" s="1"/>
    </row>
    <row r="834">
      <c r="G834" s="1"/>
    </row>
    <row r="835">
      <c r="G835" s="1"/>
    </row>
    <row r="836">
      <c r="G836" s="1"/>
    </row>
    <row r="837">
      <c r="G837" s="1"/>
    </row>
    <row r="838">
      <c r="G838" s="1"/>
    </row>
    <row r="839">
      <c r="G839" s="1"/>
    </row>
    <row r="840">
      <c r="G840" s="1"/>
    </row>
    <row r="841">
      <c r="G841" s="1"/>
    </row>
    <row r="842">
      <c r="G842" s="1"/>
    </row>
    <row r="843">
      <c r="G843" s="1"/>
    </row>
    <row r="844">
      <c r="G844" s="1"/>
    </row>
    <row r="845">
      <c r="G845" s="1"/>
    </row>
    <row r="846">
      <c r="G846" s="1"/>
    </row>
    <row r="847">
      <c r="G847" s="1"/>
    </row>
    <row r="848">
      <c r="G848" s="1"/>
    </row>
    <row r="849">
      <c r="G849" s="1"/>
    </row>
    <row r="850">
      <c r="G850" s="1"/>
    </row>
    <row r="851">
      <c r="G851" s="1"/>
    </row>
    <row r="852">
      <c r="G852" s="1"/>
    </row>
    <row r="853">
      <c r="G853" s="1"/>
    </row>
    <row r="854">
      <c r="G854" s="1"/>
    </row>
    <row r="855">
      <c r="G855" s="1"/>
    </row>
    <row r="856">
      <c r="G856" s="1"/>
    </row>
    <row r="857">
      <c r="G857" s="1"/>
    </row>
    <row r="858">
      <c r="G858" s="1"/>
    </row>
    <row r="859">
      <c r="G859" s="1"/>
    </row>
    <row r="860">
      <c r="G860" s="1"/>
    </row>
    <row r="861">
      <c r="G861" s="1"/>
    </row>
    <row r="862">
      <c r="G862" s="1"/>
    </row>
    <row r="863">
      <c r="G863" s="1"/>
    </row>
    <row r="864">
      <c r="G864" s="1"/>
    </row>
    <row r="865">
      <c r="G865" s="1"/>
    </row>
    <row r="866">
      <c r="G866" s="1"/>
    </row>
    <row r="867">
      <c r="G867" s="1"/>
    </row>
    <row r="868">
      <c r="G868" s="1"/>
    </row>
    <row r="869">
      <c r="G869" s="1"/>
    </row>
    <row r="870">
      <c r="G870" s="1"/>
    </row>
    <row r="871">
      <c r="G871" s="1"/>
    </row>
    <row r="872">
      <c r="G872" s="1"/>
    </row>
    <row r="873">
      <c r="G873" s="1"/>
    </row>
    <row r="874">
      <c r="G874" s="1"/>
    </row>
    <row r="875">
      <c r="G875" s="1"/>
    </row>
    <row r="876">
      <c r="G876" s="1"/>
    </row>
    <row r="877">
      <c r="G877" s="1"/>
    </row>
    <row r="878">
      <c r="G878" s="1"/>
    </row>
    <row r="879">
      <c r="G879" s="1"/>
    </row>
    <row r="880">
      <c r="G880" s="1"/>
    </row>
    <row r="881">
      <c r="G881" s="1"/>
    </row>
    <row r="882">
      <c r="G882" s="1"/>
    </row>
    <row r="883">
      <c r="G883" s="1"/>
    </row>
    <row r="884">
      <c r="G884" s="1"/>
    </row>
    <row r="885">
      <c r="G885" s="1"/>
    </row>
    <row r="886">
      <c r="G886" s="1"/>
    </row>
    <row r="887">
      <c r="G887" s="1"/>
    </row>
    <row r="888">
      <c r="G888" s="1"/>
    </row>
    <row r="889">
      <c r="G889" s="1"/>
    </row>
    <row r="890">
      <c r="G890" s="1"/>
    </row>
    <row r="891">
      <c r="G891" s="1"/>
    </row>
    <row r="892">
      <c r="G892" s="1"/>
    </row>
    <row r="893">
      <c r="G893" s="1"/>
    </row>
    <row r="894">
      <c r="G894" s="1"/>
    </row>
    <row r="895">
      <c r="G895" s="1"/>
    </row>
    <row r="896">
      <c r="G896" s="1"/>
    </row>
    <row r="897">
      <c r="G897" s="1"/>
    </row>
    <row r="898">
      <c r="G898" s="1"/>
    </row>
    <row r="899">
      <c r="G899" s="1"/>
    </row>
    <row r="900">
      <c r="G900" s="1"/>
    </row>
    <row r="901">
      <c r="G901" s="1"/>
    </row>
    <row r="902">
      <c r="G902" s="1"/>
    </row>
    <row r="903">
      <c r="G903" s="1"/>
    </row>
    <row r="904">
      <c r="G904" s="1"/>
    </row>
    <row r="905">
      <c r="G905" s="1"/>
    </row>
    <row r="906">
      <c r="G906" s="1"/>
    </row>
    <row r="907">
      <c r="G907" s="1"/>
    </row>
    <row r="908">
      <c r="G908" s="1"/>
    </row>
    <row r="909">
      <c r="G909" s="1"/>
    </row>
    <row r="910">
      <c r="G910" s="1"/>
    </row>
    <row r="911">
      <c r="G911" s="1"/>
    </row>
    <row r="912">
      <c r="G912" s="1"/>
    </row>
    <row r="913">
      <c r="G913" s="1"/>
    </row>
    <row r="914">
      <c r="G914" s="1"/>
    </row>
    <row r="915">
      <c r="G915" s="1"/>
    </row>
    <row r="916">
      <c r="G916" s="1"/>
    </row>
    <row r="917">
      <c r="G917" s="1"/>
    </row>
    <row r="918">
      <c r="G918" s="1"/>
    </row>
    <row r="919">
      <c r="G919" s="1"/>
    </row>
    <row r="920">
      <c r="G920" s="1"/>
    </row>
    <row r="921">
      <c r="G921" s="1"/>
    </row>
    <row r="922">
      <c r="G922" s="1"/>
    </row>
    <row r="923">
      <c r="G923" s="1"/>
    </row>
    <row r="924">
      <c r="G924" s="1"/>
    </row>
    <row r="925">
      <c r="G925" s="1"/>
    </row>
    <row r="926">
      <c r="G926" s="1"/>
    </row>
    <row r="927">
      <c r="G927" s="1"/>
    </row>
    <row r="928">
      <c r="G928" s="1"/>
    </row>
    <row r="929">
      <c r="G929" s="1"/>
    </row>
    <row r="930">
      <c r="G930" s="1"/>
    </row>
    <row r="931">
      <c r="G931" s="1"/>
    </row>
    <row r="932">
      <c r="G932" s="1"/>
    </row>
    <row r="933">
      <c r="G933" s="1"/>
    </row>
    <row r="934">
      <c r="G934" s="1"/>
    </row>
    <row r="935">
      <c r="G935" s="1"/>
    </row>
    <row r="936">
      <c r="G936" s="1"/>
    </row>
    <row r="937">
      <c r="G937" s="1"/>
    </row>
    <row r="938">
      <c r="G938" s="1"/>
    </row>
    <row r="939">
      <c r="G939" s="1"/>
    </row>
    <row r="940">
      <c r="G940" s="1"/>
    </row>
    <row r="941">
      <c r="G941" s="1"/>
    </row>
    <row r="942">
      <c r="G942" s="1"/>
    </row>
    <row r="943">
      <c r="G943" s="1"/>
    </row>
    <row r="944">
      <c r="G944" s="1"/>
    </row>
    <row r="945">
      <c r="G945" s="1"/>
    </row>
    <row r="946">
      <c r="G946" s="1"/>
    </row>
    <row r="947">
      <c r="G947" s="1"/>
    </row>
    <row r="948">
      <c r="G948" s="1"/>
    </row>
    <row r="949">
      <c r="G949" s="1"/>
    </row>
    <row r="950">
      <c r="G950" s="1"/>
    </row>
    <row r="951">
      <c r="G951" s="1"/>
    </row>
    <row r="952">
      <c r="G952" s="1"/>
    </row>
    <row r="953">
      <c r="G953" s="1"/>
    </row>
    <row r="954">
      <c r="G954" s="1"/>
    </row>
    <row r="955">
      <c r="G955" s="1"/>
    </row>
    <row r="956">
      <c r="G956" s="1"/>
    </row>
    <row r="957">
      <c r="G957" s="1"/>
    </row>
    <row r="958">
      <c r="G958" s="1"/>
    </row>
    <row r="959">
      <c r="G959" s="1"/>
    </row>
    <row r="960">
      <c r="G960" s="1"/>
    </row>
    <row r="961">
      <c r="G961" s="1"/>
    </row>
    <row r="962">
      <c r="G962" s="1"/>
    </row>
    <row r="963">
      <c r="G963" s="1"/>
    </row>
    <row r="964">
      <c r="G964" s="1"/>
    </row>
    <row r="965">
      <c r="G965" s="1"/>
    </row>
    <row r="966">
      <c r="G966" s="1"/>
    </row>
    <row r="967">
      <c r="G967" s="1"/>
    </row>
    <row r="968">
      <c r="G968" s="1"/>
    </row>
    <row r="969">
      <c r="G969" s="1"/>
    </row>
    <row r="970">
      <c r="G970" s="1"/>
    </row>
    <row r="971">
      <c r="G971" s="1"/>
    </row>
    <row r="972">
      <c r="G972" s="1"/>
    </row>
    <row r="973">
      <c r="G973" s="1"/>
    </row>
    <row r="974">
      <c r="G974" s="1"/>
    </row>
    <row r="975">
      <c r="G975" s="1"/>
    </row>
    <row r="976">
      <c r="G976" s="1"/>
    </row>
    <row r="977">
      <c r="G977" s="1"/>
    </row>
    <row r="978">
      <c r="G978" s="1"/>
    </row>
    <row r="979">
      <c r="G979" s="1"/>
    </row>
    <row r="980">
      <c r="G980" s="1"/>
    </row>
    <row r="981">
      <c r="G981" s="1"/>
    </row>
    <row r="982">
      <c r="G982" s="1"/>
    </row>
    <row r="983">
      <c r="G983" s="1"/>
    </row>
    <row r="984">
      <c r="G984" s="1"/>
    </row>
    <row r="985">
      <c r="G985" s="1"/>
    </row>
    <row r="986">
      <c r="G986" s="1"/>
    </row>
    <row r="987">
      <c r="G987" s="1"/>
    </row>
    <row r="988">
      <c r="G988" s="1"/>
    </row>
    <row r="989">
      <c r="G989" s="1"/>
    </row>
    <row r="990">
      <c r="G990" s="1"/>
    </row>
    <row r="991">
      <c r="G991" s="1"/>
    </row>
    <row r="992">
      <c r="G992" s="1"/>
    </row>
    <row r="993">
      <c r="G993" s="1"/>
    </row>
    <row r="994">
      <c r="G994" s="1"/>
    </row>
    <row r="995">
      <c r="G995" s="1"/>
    </row>
    <row r="996">
      <c r="G996" s="1"/>
    </row>
    <row r="997">
      <c r="G997" s="1"/>
    </row>
    <row r="998">
      <c r="G998" s="1"/>
    </row>
    <row r="999">
      <c r="G999" s="1"/>
    </row>
    <row r="1000">
      <c r="G1000" s="1"/>
    </row>
    <row r="1001">
      <c r="G1001" s="1"/>
    </row>
    <row r="1002">
      <c r="G1002" s="1"/>
    </row>
    <row r="1003">
      <c r="G1003" s="1"/>
    </row>
    <row r="1004">
      <c r="G1004" s="1"/>
    </row>
    <row r="1005">
      <c r="G1005" s="1"/>
    </row>
    <row r="1006">
      <c r="G1006" s="1"/>
    </row>
    <row r="1007">
      <c r="G1007" s="1"/>
    </row>
    <row r="1008">
      <c r="G1008" s="1"/>
    </row>
    <row r="1009">
      <c r="G1009" s="1"/>
    </row>
    <row r="1010">
      <c r="G1010" s="1"/>
    </row>
    <row r="1011">
      <c r="G1011" s="1"/>
    </row>
    <row r="1012">
      <c r="G1012" s="1"/>
    </row>
    <row r="1013">
      <c r="G1013" s="1"/>
    </row>
    <row r="1014">
      <c r="G1014" s="1"/>
    </row>
    <row r="1015">
      <c r="G1015" s="1"/>
    </row>
    <row r="1016">
      <c r="G1016" s="1"/>
    </row>
  </sheetData>
  <mergeCells count="1">
    <mergeCell ref="B33:C33"/>
  </mergeCells>
  <drawing r:id="rId1"/>
</worksheet>
</file>